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86" windowWidth="11835" windowHeight="6915" tabRatio="601" activeTab="0"/>
  </bookViews>
  <sheets>
    <sheet name="2006-2010 " sheetId="1" r:id="rId1"/>
  </sheets>
  <definedNames>
    <definedName name="_xlnm.Print_Area" localSheetId="0">'2006-2010 '!$A$1:$S$997</definedName>
  </definedNames>
  <calcPr fullCalcOnLoad="1"/>
</workbook>
</file>

<file path=xl/sharedStrings.xml><?xml version="1.0" encoding="utf-8"?>
<sst xmlns="http://schemas.openxmlformats.org/spreadsheetml/2006/main" count="933" uniqueCount="446">
  <si>
    <t>Маріупольська міська лікарня № 2</t>
  </si>
  <si>
    <t>Всього</t>
  </si>
  <si>
    <t>1                2                5</t>
  </si>
  <si>
    <t>Встановлення лічильникв                                                                   САУУ-І 672м</t>
  </si>
  <si>
    <t>Новоазовський р-н,                                          с. Безіменне</t>
  </si>
  <si>
    <t>Бюджетні установи та організації</t>
  </si>
  <si>
    <t>Шахта                                                 ім В.І.Чапаєва</t>
  </si>
  <si>
    <t>ТОВ "Комбінат  Каргіл"       м.Донецьк</t>
  </si>
  <si>
    <t>ПБП "Нева", Слов'янський район</t>
  </si>
  <si>
    <t>Впровадження технології спалювання водовугільного  палива для виробництва теплоенергії</t>
  </si>
  <si>
    <t>вода,                            млн.куб. м               17,60</t>
  </si>
  <si>
    <t>вода,                            млн.куб. м               2,90</t>
  </si>
  <si>
    <t xml:space="preserve">Всього по програмі </t>
  </si>
  <si>
    <t xml:space="preserve">Встановлення приладів обліку енергоресурсів у т.ч.:                                                          обласний бюджет                                                    природний газ 5 од                       холодна вода 14 од                    </t>
  </si>
  <si>
    <t>450,00             165632,00          166082,00</t>
  </si>
  <si>
    <t>Програма впровадження енергозберігаючих заходів та технологій (ЕЗЗТ) на підриємствах Донецької області у 2006 - 2010 р.р.</t>
  </si>
  <si>
    <t>вода,                                  млн.куб. м 70,5</t>
  </si>
  <si>
    <t>3.1. Вентиляційних</t>
  </si>
  <si>
    <t>3.2. Водовідливних, компресорних, підйомних,</t>
  </si>
  <si>
    <t>Модернізація  конвективного паронагрівача низького тиску           1 ступеня на корпусі  7Б енергоблоку № 7</t>
  </si>
  <si>
    <t xml:space="preserve">Переведення  роботи корпусів 7А, 7Б на режим плавного пуску  у тракті  котла ТПП-200-1 блоку       № 7 </t>
  </si>
  <si>
    <t>Організаційно-технічні заходи               ( впровадження високоефективних катодних станцій)</t>
  </si>
  <si>
    <t>Впровадження  струмо-нішевих пальників у котельні</t>
  </si>
  <si>
    <t>Монтаж та введення в експлуатацію винтового компресорного обладнання</t>
  </si>
  <si>
    <t>Впровадження струмо-нішових пальників (147 од.)</t>
  </si>
  <si>
    <t>Капітальний ремонт двох гідроагрегатів Краснооскольської гідроелектростанції з підвищенням потужності на 25%</t>
  </si>
  <si>
    <t xml:space="preserve">економічне, реконструкція </t>
  </si>
  <si>
    <t>котельних та ін.)</t>
  </si>
  <si>
    <t>ЗОШ № 148, м.Донецьк</t>
  </si>
  <si>
    <t xml:space="preserve">Донбаська національна академія будівництва та архітектури, м.Макіївка </t>
  </si>
  <si>
    <t>Проектно-дослідницькі роботи (розробка паливно-енергетичного балансу області, розробка каталогу енергоефективного обладнання та ін.)</t>
  </si>
  <si>
    <t>Впровадження технології  залучення біогазу  з виробництвом тепла   та електроенергії на очисних спорудах</t>
  </si>
  <si>
    <t>1               2                   3                      5</t>
  </si>
  <si>
    <t>142900,00 6900,00  3730,00 153530,00</t>
  </si>
  <si>
    <t>241233,50 362572,72 3769620,20 558050,00 4931476,42</t>
  </si>
  <si>
    <t xml:space="preserve">місцевий бюджет                                                    природний газ 14 од                       холодна вода 252 од                                   </t>
  </si>
  <si>
    <t xml:space="preserve">гаряча вода 90 од.                                                           електроенергія 22 од.                                                теплова енергія 494 од .     </t>
  </si>
  <si>
    <t>вода,                               млн. куб. м 70,5</t>
  </si>
  <si>
    <t>4544,44/                     70,5                        млн.куб.м</t>
  </si>
  <si>
    <t>3                    4                       5</t>
  </si>
  <si>
    <t xml:space="preserve">272716,24                447080,00                   719796,24  </t>
  </si>
  <si>
    <t>97883,50 189640,72 3765890,20 558050,00  4611464,42</t>
  </si>
  <si>
    <t xml:space="preserve">Встановлення приладів обліку енергоресурсів у т.ч.:                                                          </t>
  </si>
  <si>
    <t xml:space="preserve">місцевий бюджет   </t>
  </si>
  <si>
    <t>Проведення енергоаудиту                            у т.ч.</t>
  </si>
  <si>
    <t xml:space="preserve">обласний бюджет   </t>
  </si>
  <si>
    <t>Впровадження енергозберігаючих заходів за висновками енергоаудиту:</t>
  </si>
  <si>
    <t>ТОВ "Сервіс - Інвест"</t>
  </si>
  <si>
    <t>Заміна агрегатів старих типів на нові з 12 ти пульсовою схемою випрямлення</t>
  </si>
  <si>
    <t>ДВП       "Укрпромводчормет"</t>
  </si>
  <si>
    <t>Найменування заходів</t>
  </si>
  <si>
    <t>Реконструкція котельні з повною заміною котлів</t>
  </si>
  <si>
    <t>Заміна газомотокомпресорів</t>
  </si>
  <si>
    <t xml:space="preserve"> </t>
  </si>
  <si>
    <t>Введення в експлуатацію кауперів Калугіна ДП № 5</t>
  </si>
  <si>
    <t>Впровадження АСУТП у ячейках нагрівальних колодязів</t>
  </si>
  <si>
    <t>Впровадження економічного режиму експлуатації газового обладнання</t>
  </si>
  <si>
    <t>Вровадження  турбіни                                     ПТ-12/13-3,4</t>
  </si>
  <si>
    <t>Оптимізація  теплового режиму випалу вапняку в обертових печах  з використанням  шахтного нагрівача</t>
  </si>
  <si>
    <t>Реконструкція  теплових мереж  з використанням труб з ППУ</t>
  </si>
  <si>
    <t>Встановлення парового котла       ДЕ-6,5/14</t>
  </si>
  <si>
    <t xml:space="preserve">Впровадження  інтенсифікаторів  помолу  для підвищення  продуктивності цементних млинів </t>
  </si>
  <si>
    <t>Впровадження сучасних приладів  крмерційного обліку споживання природного газу                                        (96 од.)</t>
  </si>
  <si>
    <t>КВП "Краматорський водоканал  м.Краматорськ</t>
  </si>
  <si>
    <t>Додаток   1</t>
  </si>
  <si>
    <t>642,50/13,38 млн.куб.м</t>
  </si>
  <si>
    <t>1227,92/14,28 млн.куб.м</t>
  </si>
  <si>
    <t>1524,02/14,28 млн.куб.м</t>
  </si>
  <si>
    <t>1150,00/14,28 млн.куб.м</t>
  </si>
  <si>
    <t>14,28 млн.куб.м.</t>
  </si>
  <si>
    <t>ВАТ "Шахта "Комсомолець Донбасу"</t>
  </si>
  <si>
    <t>ДП "ВК "Краснолиманська"</t>
  </si>
  <si>
    <t>Зуївська ТЕС,                           ТОВ "Східенерго"</t>
  </si>
  <si>
    <t>Зуївська ТЕС,                                 ТОВ "Східенерго"</t>
  </si>
  <si>
    <t>Організаційно-технічні заходи       (заміна КПП, аеродінамічного виступу, реконструкція повітряних мереж, тощо)</t>
  </si>
  <si>
    <t>м. Ясинувата</t>
  </si>
  <si>
    <t>м. Донецьк</t>
  </si>
  <si>
    <t>м. Добропілля</t>
  </si>
  <si>
    <t>Встановлення лічильників EPOS</t>
  </si>
  <si>
    <t>Монтаж теплоутилізатора                                    ТУВ-8 КС "Союз" ГПА № 3, 4</t>
  </si>
  <si>
    <t>Будівництво машини безперервного лиття заготовок</t>
  </si>
  <si>
    <t>ЗАТ "ММЗ "Істіл (Україна)"</t>
  </si>
  <si>
    <t>Реконструкція мартенівського цеху, будівництво конверторного та розливочного підрозділів</t>
  </si>
  <si>
    <t>1                2               3                4               5</t>
  </si>
  <si>
    <t>4918,44/                     70,5млн.куб.м</t>
  </si>
  <si>
    <t>690,10/13,38 млн.куб.м</t>
  </si>
  <si>
    <t>1309,52/14,28 млн.куб.м</t>
  </si>
  <si>
    <t>1605,62/14,28 млн.куб.м</t>
  </si>
  <si>
    <t>1231,60/14,28 млн.куб.м</t>
  </si>
  <si>
    <t>81,60/14,28 млн.куб.м.</t>
  </si>
  <si>
    <t>Старобешівська ТЕС, Старобешівський р-н ВАТ "Донбасенерго"</t>
  </si>
  <si>
    <t>ВАТ "Донбасенерго"</t>
  </si>
  <si>
    <t>Слов'янська ТЕС,                 м. Слов'янськ                    ВАТ "Донбасенерго"</t>
  </si>
  <si>
    <t>Миронівська ТЕС         ВАТ "Донецькобленерго"</t>
  </si>
  <si>
    <t>Вуглегірська ТЕС                            ВАТ "Центренерго"</t>
  </si>
  <si>
    <t xml:space="preserve"> Миронівська ТЕС,       ВАТ "Донецькобленерго"</t>
  </si>
  <si>
    <t>Капремонт нагрівальної печі № 3 з заміною рекуператора                            АПЦ - 1700</t>
  </si>
  <si>
    <t>Капремонт котлоагрегату                ТП-150 № 1, № 2</t>
  </si>
  <si>
    <t>Заміна кисневого блоку                   КТК-35-3 на блок  "Ерлекид"</t>
  </si>
  <si>
    <t>Капітальний ремонт  турбогенератора ст. № 7, № 8,                   № 9, котла № 5</t>
  </si>
  <si>
    <t>Закінчення монтажу і впровадження в експлуатацію пускового комплексу(бл. № 5)</t>
  </si>
  <si>
    <t>33186,08                22785,93                       55972,01</t>
  </si>
  <si>
    <t>Використання нетрадиційних джерел енергії</t>
  </si>
  <si>
    <t>Будівництво біоустановки</t>
  </si>
  <si>
    <t>Встановалення сонячних колекторів  (500 од.)</t>
  </si>
  <si>
    <t>бюджетні організації області</t>
  </si>
  <si>
    <t>Розширення обсягів використання доменного та коксового газу на металургійному і енергетичному обладнанні</t>
  </si>
  <si>
    <t>ВАТ "Сілур",                                                         м. Харцизьк</t>
  </si>
  <si>
    <t xml:space="preserve"> турбогенератора № 8</t>
  </si>
  <si>
    <t xml:space="preserve"> турбогенератора № 9</t>
  </si>
  <si>
    <t xml:space="preserve"> турбогенератора № 7</t>
  </si>
  <si>
    <t>котла № 5</t>
  </si>
  <si>
    <t>14од.</t>
  </si>
  <si>
    <t>15од.</t>
  </si>
  <si>
    <t>20од.</t>
  </si>
  <si>
    <t>22од.</t>
  </si>
  <si>
    <t>25од.</t>
  </si>
  <si>
    <t xml:space="preserve">3                   4                5     </t>
  </si>
  <si>
    <t>3143508,9  41618,50 3185127,40</t>
  </si>
  <si>
    <t>бюджетні установи та організації, бази відпочинку</t>
  </si>
  <si>
    <t>400,00           300,00           300,00</t>
  </si>
  <si>
    <t>1                 3               5</t>
  </si>
  <si>
    <t>1                2               3                     4                 5</t>
  </si>
  <si>
    <t>1-10%          2-60%          3-30%          5</t>
  </si>
  <si>
    <t>2796,62  16779,72 8389,86 27966,20</t>
  </si>
  <si>
    <t>1                    2                  3                  5</t>
  </si>
  <si>
    <t>9774,80 100776,00 24743,20 135294,00</t>
  </si>
  <si>
    <t>1                   2                   3                   4                   5</t>
  </si>
  <si>
    <t>10852,00      45475,00 13820,00 2072,00 72219,00</t>
  </si>
  <si>
    <t>64697,42   189640,72  129466,22   69351,50   453155,86</t>
  </si>
  <si>
    <t>Впровадження системи  автоматизованого управління  теплопостачанням "Поток-ДН"                        (5 сист.)</t>
  </si>
  <si>
    <t>Заміна економайзера на котлах                     № 1, № 4</t>
  </si>
  <si>
    <t>ВАТ "Артемівський  машинобудівний завод "Вістек"</t>
  </si>
  <si>
    <t>ВАТ "Горлівський машинобудівний завод"</t>
  </si>
  <si>
    <t>м. Горлівка</t>
  </si>
  <si>
    <t>м. Краматорськ</t>
  </si>
  <si>
    <t>м. Маріуполь</t>
  </si>
  <si>
    <t>м. Макіївка</t>
  </si>
  <si>
    <t>м. Артемівськ</t>
  </si>
  <si>
    <t>Комплексна модернізація та реконструкція каналу Сіверський Донець-Донбас. Гідроізоляція відкритого русла каналу з підвищеною фільтрацією (ПК637-ПК668)</t>
  </si>
  <si>
    <t>Впровадження частотних регуляторів на насосних станціях "Новоселівка" і "Мирний"                   м. Маріуполь</t>
  </si>
  <si>
    <t>тис. грн.</t>
  </si>
  <si>
    <t>Місце впровадження</t>
  </si>
  <si>
    <t>№ п/п</t>
  </si>
  <si>
    <t>Електро-енергія,                млн. кВт. год.</t>
  </si>
  <si>
    <t>Тепло-енергія,  тис. Гкал</t>
  </si>
  <si>
    <t>А</t>
  </si>
  <si>
    <t>Б</t>
  </si>
  <si>
    <t>В</t>
  </si>
  <si>
    <t>Нафта, нафто-продукти, тис. т</t>
  </si>
  <si>
    <t xml:space="preserve">Природ-ний газ,      млн. куб. м </t>
  </si>
  <si>
    <t>Вартість зеконом-лених ПЕР, тис. грн.</t>
  </si>
  <si>
    <t>Всього зеконом-лено,     тис. т у.п.</t>
  </si>
  <si>
    <t>Код джерела фінансу-вання*</t>
  </si>
  <si>
    <t>Вартість розробки і впровадження ЕЗЗТ та джерела фінансування</t>
  </si>
  <si>
    <t>Економія паливно-енергетичних ресурсів</t>
  </si>
  <si>
    <t>в тому числі</t>
  </si>
  <si>
    <t>Вугільна промисловість</t>
  </si>
  <si>
    <t>Раціоналізація виконання очисних та підготовчих робіт, зміна технології</t>
  </si>
  <si>
    <t>Оптимізація режиму і раціоналізація роботи технологічних установок, усього</t>
  </si>
  <si>
    <t>у т.ч.</t>
  </si>
  <si>
    <t>Утилізація тепла</t>
  </si>
  <si>
    <t>Організаційно-технічні заходи</t>
  </si>
  <si>
    <t>Всього по галузі</t>
  </si>
  <si>
    <t>Електроенергетика</t>
  </si>
  <si>
    <t>Старобешівська ТЕС, Старобешівський р-н</t>
  </si>
  <si>
    <t>Слов'янська ТЕС,                 м. Слов'янськ</t>
  </si>
  <si>
    <t>ВАТ "Донецькобленерго"</t>
  </si>
  <si>
    <t>Газопостачання</t>
  </si>
  <si>
    <t>ВАТ "Донбастрансгаз"</t>
  </si>
  <si>
    <t>Чорна металургія і коксохімія</t>
  </si>
  <si>
    <t>ВАТ "Маріупольський металургійний комбінат                 ім. Ілліча", м. Маріуполь</t>
  </si>
  <si>
    <t>Машинобудування</t>
  </si>
  <si>
    <t>ВАТ "Донецькміськгаз"</t>
  </si>
  <si>
    <t>Промисловість будівельних матеріалів</t>
  </si>
  <si>
    <t>АТ "Норд", м. Донецьк</t>
  </si>
  <si>
    <t>Житлово-комунальне господарство</t>
  </si>
  <si>
    <t>Теплове господарство</t>
  </si>
  <si>
    <t>Всього по підгалузі</t>
  </si>
  <si>
    <t>міськводоканали</t>
  </si>
  <si>
    <t>Інші підприємства  житлово-комунального господарства</t>
  </si>
  <si>
    <t>Транспорт</t>
  </si>
  <si>
    <t>ВАТ "Макіївкагаз"</t>
  </si>
  <si>
    <t>Усього</t>
  </si>
  <si>
    <t>Харчова та переробна промисловість</t>
  </si>
  <si>
    <t>Сільське господарство</t>
  </si>
  <si>
    <t>Підприємства агропромислового комплексу</t>
  </si>
  <si>
    <t>ВАТ "Маріупольгаз"</t>
  </si>
  <si>
    <t>ВАТ "Дружківський машзавод"</t>
  </si>
  <si>
    <t>Водопровідно-каналізаційне господарство</t>
  </si>
  <si>
    <t>Донецька залізниця</t>
  </si>
  <si>
    <t>ВАТ " КЦШК "Пушка",                 м. Краматорськ</t>
  </si>
  <si>
    <t>ОКП "Донецьктепло-комуненерго"</t>
  </si>
  <si>
    <t>ВАТ "Краматорський завод важкого верстатобудування"</t>
  </si>
  <si>
    <t>ВАТ "Єнакієвський металургійний завод",                 м. Єнакієве</t>
  </si>
  <si>
    <t>38.</t>
  </si>
  <si>
    <t xml:space="preserve">підземного транспорту, </t>
  </si>
  <si>
    <t>калориферних та ін.</t>
  </si>
  <si>
    <t>ВАТ "Харцизький трубний завод"</t>
  </si>
  <si>
    <t>ЗАТ "Донецьксталь"- металургійний завод",                             м. Донецьк</t>
  </si>
  <si>
    <t xml:space="preserve">Обладнання  об'єктів ВКГ сучасним  устаткуванням                </t>
  </si>
  <si>
    <t>ДП "Макіїввугілля"</t>
  </si>
  <si>
    <t>ДП "Селидіввугілля"</t>
  </si>
  <si>
    <t>ДП "Торезантрацит"</t>
  </si>
  <si>
    <t>ДП "Красноармійськвугілля"</t>
  </si>
  <si>
    <t>ДП "Добропіллявугілля"</t>
  </si>
  <si>
    <t>ДП "Шахтарськантрацит"</t>
  </si>
  <si>
    <t>ДП "Артемвугілля"</t>
  </si>
  <si>
    <t>ДП "ДВЕК"</t>
  </si>
  <si>
    <t>ДП  "Сніжнеантрацит"</t>
  </si>
  <si>
    <t>ВАТ "ВК "Шахта "Красноарм.-Західна № 1"</t>
  </si>
  <si>
    <t>ДП "Маріупольський морський  торгівельний порт"</t>
  </si>
  <si>
    <t>2006-2010, у т.ч. по роках</t>
  </si>
  <si>
    <t>Удосконалення системи теплопостачання</t>
  </si>
  <si>
    <t>Удосконалення  роботи електротехнічного обладнання</t>
  </si>
  <si>
    <t xml:space="preserve">Удосконалення систем обліку енергоносіїв </t>
  </si>
  <si>
    <t>ДП "Орджонікідзевугілля"</t>
  </si>
  <si>
    <t>ДП "Дзержинськвугілля"</t>
  </si>
  <si>
    <t>Концентрація гірничого господарства</t>
  </si>
  <si>
    <t>ОП "Шахта                                ім. О.Ф. Засядька"</t>
  </si>
  <si>
    <t>2006-2009, у т.ч. по роках</t>
  </si>
  <si>
    <t>ВАТ "Артемівський  завод по обробці  кольорових металів"</t>
  </si>
  <si>
    <t>Впровадження  сучасної освітлювальної техніки</t>
  </si>
  <si>
    <t>Реконструкція топок сушильних барабанів</t>
  </si>
  <si>
    <t>ВАТ "Часовоярський  вогнетривкий комбінат"</t>
  </si>
  <si>
    <t>Реконструкція технологічної  частини градирні БГ-1200 № 1</t>
  </si>
  <si>
    <t>ВАТ "АКХЗ",                        м. Авдіївка</t>
  </si>
  <si>
    <t>УР ВАТ "Дружківський завод газової апаратури",                                 м. Дружківка</t>
  </si>
  <si>
    <t>Впровадження променистого обігріву виробничих приміщень</t>
  </si>
  <si>
    <t>2007-2008</t>
  </si>
  <si>
    <t>Перехід з центральної системи  постачання повітря   на локальну</t>
  </si>
  <si>
    <t>ВАТ "Кіндратівський  вогнетривкий завод"</t>
  </si>
  <si>
    <t>Установка  мінікотелень</t>
  </si>
  <si>
    <t>ЗАТ "ММЗ",                         м. Макіївка</t>
  </si>
  <si>
    <t>2008-2010</t>
  </si>
  <si>
    <t>ВАТ "ЯКХЗ"</t>
  </si>
  <si>
    <t>Заміна  парового двигуна  на електричний на воздуходувці                            № 5</t>
  </si>
  <si>
    <t>Заміна і ремонт газопроводів</t>
  </si>
  <si>
    <t>Оптимізація  режимів  електрохімічного захисту  підземних газопроводів</t>
  </si>
  <si>
    <t>Впровадження модульних котелень</t>
  </si>
  <si>
    <t>Монтаж пальників  інфрачервоного випромінювання в цехах підприємства</t>
  </si>
  <si>
    <t>Встановлення   сучасних електронних приладів обліку  енергоресурсів (котельня № 5)</t>
  </si>
  <si>
    <t>Реконструкція електричної частини  підстанцій на базі енергоефективного обладнання  "Schneider Electric"</t>
  </si>
  <si>
    <t>Заміна централізованого опалення на автономне</t>
  </si>
  <si>
    <t>Заміна колекторів  теплових мереж на колектори із ППУ ізоляцією</t>
  </si>
  <si>
    <t>2006-2007, у т.ч. по роках</t>
  </si>
  <si>
    <t>Зниження калорійності  газово-доменної суміші при нагріванні металу у нагрівальних колодязях обтискного цеху</t>
  </si>
  <si>
    <t>ДП № 5</t>
  </si>
  <si>
    <t>ДП № 3</t>
  </si>
  <si>
    <t>ДП № 1</t>
  </si>
  <si>
    <t>2006-2008, у т.ч. по роках</t>
  </si>
  <si>
    <t>ЗАТ "Єнакієвський коксохімпром",                         м. Єнакієве</t>
  </si>
  <si>
    <t>ВАТ "Донецькоблгаз"</t>
  </si>
  <si>
    <t xml:space="preserve">Реконструкція зовнішнього освітлення з використанням економічних ламп </t>
  </si>
  <si>
    <t>2006-2007</t>
  </si>
  <si>
    <t xml:space="preserve">Установлення сучасного обладнання для виробництва металохорду </t>
  </si>
  <si>
    <t>Впровадження турбодетандерної установки</t>
  </si>
  <si>
    <t>ДФ ДП "Укренерговугілля"</t>
  </si>
  <si>
    <t>Впровадження обліку  споживання електроенергії</t>
  </si>
  <si>
    <t>Заміна освітлювальних установок ДКСТ-20000 на прожектори ЖО (18 од.)</t>
  </si>
  <si>
    <t>Впровадження автономної компресорної станції для сталеплавильної печі</t>
  </si>
  <si>
    <t>ВАТ "Ясинуватський  машинобудівний завод"</t>
  </si>
  <si>
    <t xml:space="preserve">Реконструкція насосних станцій канала Сіверський  Донець-Донбас </t>
  </si>
  <si>
    <t>ВАТ "Сніжнянськхіммаш",            м. Сніжне</t>
  </si>
  <si>
    <t>Впровадження сучасних енергоефективних технологій</t>
  </si>
  <si>
    <t>ТОВ "Мотор-Січ",                        м. Сніжне</t>
  </si>
  <si>
    <t xml:space="preserve">Впровадження  оптимальних схем  теплопостачання    </t>
  </si>
  <si>
    <t>Ремонт та утеплення приміщень</t>
  </si>
  <si>
    <t>Організаційно-технічні заходи (налагодження газовикористовуючого обладнання, ремонт та налагодження теплових мереж)</t>
  </si>
  <si>
    <t>Впровадження конвекторів прямого згорання газу для обігріву приміщень</t>
  </si>
  <si>
    <t>ЗАТ "НКМЗ",                         м. Краматорськ</t>
  </si>
  <si>
    <t>Модернізація системи комерційного  обліку                              "Лідер ВГ-1"</t>
  </si>
  <si>
    <t>2007-2010, у т.ч. по роках</t>
  </si>
  <si>
    <t>Впровадження  автоматизованої  системи  обліку природного газу (ГРП заводу, котельня)</t>
  </si>
  <si>
    <t>ВАТ "СКМЗ",                                           м. Краматорськ</t>
  </si>
  <si>
    <t>Переведення на електротягу (дільниця Дебальцеве-Луганськ)</t>
  </si>
  <si>
    <t>Заміна світильників на нові енергозберігаючі</t>
  </si>
  <si>
    <t xml:space="preserve">Оснащення  газовими пальниками інфрачервоного випромінювання </t>
  </si>
  <si>
    <t>2007-2009</t>
  </si>
  <si>
    <t>Ізоляція теплотрас сучасними теплоізоляційними матеріалами із застосуванням ППУ</t>
  </si>
  <si>
    <t>ВАТ "Новгородський машзавод",                                  м. Дзержинськ</t>
  </si>
  <si>
    <t>ВАТ "Дзержинський хлібокомбінат"</t>
  </si>
  <si>
    <t>Спорудження та введення в роботу  газової електростанції  на газу-метані</t>
  </si>
  <si>
    <t xml:space="preserve">ВАТ "МК "Азовсталь",    м. Маріуполь   </t>
  </si>
  <si>
    <t>2007-2008, у т.ч. по роках</t>
  </si>
  <si>
    <t>Впровадження вітроенергогенераторів</t>
  </si>
  <si>
    <t>ДП АФ "Шахтар"</t>
  </si>
  <si>
    <t>Модернізація холодильників "Фолакс" (впровадження регулюючих електроприводів)</t>
  </si>
  <si>
    <t>Відновлення секцій батарей статичних конденсаторів</t>
  </si>
  <si>
    <t>ВАТ "Краматорський шифер", м. Краматорськ</t>
  </si>
  <si>
    <t>Проведення ремонту  утеплення  паропроводу та теплопроводу опалення</t>
  </si>
  <si>
    <t>Відновлення корисної роботи  поверхні котлів</t>
  </si>
  <si>
    <t>Технічне переоснащення  енергоблоку № 7 (К-200-130) з встановленням електрофільтру</t>
  </si>
  <si>
    <t>блоку № 7</t>
  </si>
  <si>
    <t>блоку № 13</t>
  </si>
  <si>
    <t>Реконструкція  пальників  на котлах ТП-100</t>
  </si>
  <si>
    <t>Впровадження  системи АСКУЕ</t>
  </si>
  <si>
    <t>Спалювання  шкарлупи насіння соняшника  для отримання пара  у технологічному процесі</t>
  </si>
  <si>
    <t xml:space="preserve">Модернізація печей в термо-обробному цеху       (9,10; 1,2,5,6; 7,17,18; 8,13,14)                         </t>
  </si>
  <si>
    <t>ВАТ "ЕМСС",                          м. Краматорськ</t>
  </si>
  <si>
    <t>Впровадження режимних карт спалювання  палива на котлоагрегаті № 5</t>
  </si>
  <si>
    <t>КФ ТОВ "Енергохолдинг",                        м. Краматорськ</t>
  </si>
  <si>
    <t>КВП "Краматорський водоканал",                               м. Краматорськ</t>
  </si>
  <si>
    <t>1,2,3</t>
  </si>
  <si>
    <t>750/400/250</t>
  </si>
  <si>
    <t>5600,00 3000/1600/        1000</t>
  </si>
  <si>
    <t>363100     72620/              290480</t>
  </si>
  <si>
    <t>Використання шахтного метану  як палива</t>
  </si>
  <si>
    <t>ВАТ "ВК "Шахта "Красноармійська-Західна № 1"</t>
  </si>
  <si>
    <t>ПТФ "Шахтарська Нова"</t>
  </si>
  <si>
    <t xml:space="preserve">Модернізація печей у ковальсько-пресовому цеху  КПЦ-1     (10,21; 17,18; 19,22; 29,30)                         </t>
  </si>
  <si>
    <t>Впровадження технічних рішень  по підвищенню охолоджувальної властивості  градирні з метою зниження питомих витрат  палива на виробництво електроенергії</t>
  </si>
  <si>
    <t>Комплекс маловитратних заходів по оптимізації роботи обладнання, підвищення використання сировини, матеріалів, якості  експлуатації та ін.</t>
  </si>
  <si>
    <t>Установлення приладів обліку природного газу типу G-4, G-6</t>
  </si>
  <si>
    <t>Теплопостачальні підприємста</t>
  </si>
  <si>
    <t>1-10%</t>
  </si>
  <si>
    <t>2-70%</t>
  </si>
  <si>
    <t>3-20%</t>
  </si>
  <si>
    <t>Донецьк</t>
  </si>
  <si>
    <t>26 км</t>
  </si>
  <si>
    <t>2-90%</t>
  </si>
  <si>
    <t>3-10%</t>
  </si>
  <si>
    <t>13 од.</t>
  </si>
  <si>
    <t>Впровадження пристроїв плавної зміни швидкості обертів  двигунів повітрядувок та мережних насосів (150 од.)</t>
  </si>
  <si>
    <t>30 од.</t>
  </si>
  <si>
    <t>31 од.</t>
  </si>
  <si>
    <t>32 од.</t>
  </si>
  <si>
    <t>33 од.</t>
  </si>
  <si>
    <t>34 од.</t>
  </si>
  <si>
    <t>1 сист.</t>
  </si>
  <si>
    <t>ЗАТ "Горлівський м'ясокомбінат"</t>
  </si>
  <si>
    <t>41 од.</t>
  </si>
  <si>
    <t>2-80%</t>
  </si>
  <si>
    <t>Реконструкція котелень та теплових пунктів (129 од.)</t>
  </si>
  <si>
    <t>22 од.</t>
  </si>
  <si>
    <t>23 од.</t>
  </si>
  <si>
    <t>26 од.</t>
  </si>
  <si>
    <t>25 од.</t>
  </si>
  <si>
    <t>28 од.</t>
  </si>
  <si>
    <t>Оптимізація систем водопостачання міст та селищ</t>
  </si>
  <si>
    <t>Впровадження перетворювачів частоти електродвигунів (38 од.)</t>
  </si>
  <si>
    <t>Впровадження  приладів обліку води на підключеннях до мереж ДВП "Укрпроводчормет"                               (15 од.)</t>
  </si>
  <si>
    <t>Санація водопровідно-каналізаційних мереж</t>
  </si>
  <si>
    <t>2-60%</t>
  </si>
  <si>
    <t>3-30%</t>
  </si>
  <si>
    <t>17 од.</t>
  </si>
  <si>
    <t>19 од.</t>
  </si>
  <si>
    <t>21 од.</t>
  </si>
  <si>
    <t>56 од.</t>
  </si>
  <si>
    <t>50 од.</t>
  </si>
  <si>
    <t>1-20%</t>
  </si>
  <si>
    <t>Впровадження модульних котелень  для локального теплозабезпечення</t>
  </si>
  <si>
    <t>ТТУ, ТрУ</t>
  </si>
  <si>
    <t>Заміна  морально застарілих   світильників  на сучасні енергозберігаючі (24,4 тис. од.)</t>
  </si>
  <si>
    <t>Підприємства зовнішнього освітлення</t>
  </si>
  <si>
    <t>Заміна  індукційних електролічильників на багатотарифні</t>
  </si>
  <si>
    <t>Житлове господарство</t>
  </si>
  <si>
    <t xml:space="preserve">Заміна застарілих котлів  сучасними автоматизованими з ККД більш 90%   (343 од.)          </t>
  </si>
  <si>
    <t>60 од.</t>
  </si>
  <si>
    <t>65 од.</t>
  </si>
  <si>
    <t>75 од.</t>
  </si>
  <si>
    <t>77 од.</t>
  </si>
  <si>
    <t>66 од.</t>
  </si>
  <si>
    <t>Заміна теплових мереж на попередньоізольовані труби з пінополіуретановим покриттям                                                             (147 км)</t>
  </si>
  <si>
    <t>27 км</t>
  </si>
  <si>
    <t>29 км</t>
  </si>
  <si>
    <t>31 км</t>
  </si>
  <si>
    <t>34 км</t>
  </si>
  <si>
    <t>40 од.</t>
  </si>
  <si>
    <t>Впровадження коректорів до приладів обліку природного газу (101 од.)</t>
  </si>
  <si>
    <t>35 од.</t>
  </si>
  <si>
    <t>Впровадження на котельнях високоефективних  теплообмінників (інжекційні, пластинчаті, ТТАІ) (131 од.)</t>
  </si>
  <si>
    <t>Впровадження перетворювачів частоти струму на  електродвигунах (163 од.)</t>
  </si>
  <si>
    <t>2- місцевий  та обласний бюджет</t>
  </si>
  <si>
    <t>5- разом</t>
  </si>
  <si>
    <t>3- власні кошти                     4 - інвестиції</t>
  </si>
  <si>
    <t>*                                                 1 - державний бюджет</t>
  </si>
  <si>
    <t>1                2                    3                4                   5</t>
  </si>
  <si>
    <t>1                2                  3                4                   5</t>
  </si>
  <si>
    <t>вода, млн.    куб. м  50,00</t>
  </si>
  <si>
    <t xml:space="preserve">Впровадження повітрядувок на очисних спорудах (36 од.) </t>
  </si>
  <si>
    <t>ДОКП "ДОВК"</t>
  </si>
  <si>
    <t>4-70%</t>
  </si>
  <si>
    <t>Реконструкція енергетичного обладнання тягових підстанцій</t>
  </si>
  <si>
    <t>Будівництво Новоазовької ВЕС</t>
  </si>
  <si>
    <t>Термін впровадження</t>
  </si>
  <si>
    <t>Монтаж установки кулькового очищення  конденсаторів  турбіни К -200-130 блоку № 7</t>
  </si>
  <si>
    <t>Капітальний ремонт парового котла № 2</t>
  </si>
  <si>
    <t>ВАТ "Донецьккокс",               м. Донецьк</t>
  </si>
  <si>
    <t>Заміна паропідігрівачів № 1,                                        № 2</t>
  </si>
  <si>
    <t>ВАТ "Красноармійський динасовий завод"</t>
  </si>
  <si>
    <t>ВАТ "Донецькгірмаш",                          м. Донецьк</t>
  </si>
  <si>
    <t>Застосування сучасних теплоізоляційних матеріалів на термічних печах</t>
  </si>
  <si>
    <t>Проведення поточного ремонту скловарної печі</t>
  </si>
  <si>
    <t>ВАТ "Донцемент",                  Амвросіївський район</t>
  </si>
  <si>
    <t>Установка  багатоканальних  стаціонарних газоаналізаторів на обертових печах № 4-6, № 7</t>
  </si>
  <si>
    <t>Установка  компресорів в цеху "Помел" та ВГП</t>
  </si>
  <si>
    <t>Підключення зовнішнього електропостачання від мережі ВАТ "ДМЗ"</t>
  </si>
  <si>
    <t>ЗАТ "АВК"</t>
  </si>
  <si>
    <t>ВАТ "Будскло",                               м. Костянтинівка</t>
  </si>
  <si>
    <t>Реконструкція 1-ої черги  ТЕС            з будівництвом дубль-блоку                                  125 МВт з котлами ЦКШ</t>
  </si>
  <si>
    <t>Впровадження перетворювачів частоти на двигунах  насосів питної води</t>
  </si>
  <si>
    <t>ДП "Сніжнеантрацит"</t>
  </si>
  <si>
    <t>2006-2010</t>
  </si>
  <si>
    <t>ДП "ВК"Краснолиманська"</t>
  </si>
  <si>
    <t>Встановлення побудинкових лічильників  на багатоквартирні будинки</t>
  </si>
  <si>
    <t>Використання системи комерційного обліку електроенергії</t>
  </si>
  <si>
    <t>ВАТ "Краматорський металургійний завод",                          м. Краматорськ</t>
  </si>
  <si>
    <t>Впровадження процесу окалиноламання спільно з волочінням замість хімічного травлення</t>
  </si>
  <si>
    <t>Встановлення водогрійного котла</t>
  </si>
  <si>
    <t xml:space="preserve">Установка  кисневого блоку </t>
  </si>
  <si>
    <t>Заміна трансформатора на підстації</t>
  </si>
  <si>
    <t>Застосування системи плавного пуску насосних агрегатів каналу "Сіверський Донець-Донбас"</t>
  </si>
  <si>
    <t>830\132</t>
  </si>
  <si>
    <t>1\3</t>
  </si>
  <si>
    <t>27720\11880</t>
  </si>
  <si>
    <t>Заміна насосного обладнання Другого Донецького водопроводу</t>
  </si>
  <si>
    <t>Оптимізація роботи насосного обладнання та зонування подачі води в м.Горлівка</t>
  </si>
  <si>
    <t>Впровадження міні ГЕС</t>
  </si>
  <si>
    <t>Оптимізація роботи Південно-Донбаського водопроводу</t>
  </si>
  <si>
    <t>ДВП "Укрпромводчормет"</t>
  </si>
  <si>
    <t>Заміна опалювальних приладів з низьким ККД на сучасне обладнання з ККД 90%</t>
  </si>
  <si>
    <t>Використання  перетворювача  частоти регулювання швидкості  асинхронного двигуна насосного агрегату  № 5,1,4,2,3 та насосного агрегату системи зворотного водозабезпечення установки ПВЕН</t>
  </si>
  <si>
    <t>Реконструкція опалювальних  пічей</t>
  </si>
  <si>
    <t xml:space="preserve">Автоматизація теплових режимів на пічах </t>
  </si>
  <si>
    <t>житлові будинки</t>
  </si>
  <si>
    <t>Оснащення наявного житлового фонду приладами обліку електроенергії</t>
  </si>
  <si>
    <t>Оснащення наявного житлового фонду приладами обліку холодної води</t>
  </si>
  <si>
    <t>41274    26610   82513,16   67279,50  217676,66</t>
  </si>
  <si>
    <t xml:space="preserve">Впровадження  автоматичних систем  обліку  споживання енергоресурсів </t>
  </si>
  <si>
    <t>Впровадження систем контролю якості спалювання палива на енергетичному обладнанні</t>
  </si>
  <si>
    <t>Удосконалення технологічних режимів і режимів спалювання палива на металургійних агрегатах</t>
  </si>
  <si>
    <t>Заміна природного газу пиловугільним паливом у доменних печах</t>
  </si>
  <si>
    <t>Будівництво нагрівальної методичної печі у ЛПЦ - 1700</t>
  </si>
  <si>
    <t>Заміна ламп розжарювання на газонаповнювальні лампи в системі зовнішнього освітлення заводу</t>
  </si>
  <si>
    <t>Будівництво  локальних котелень, виведення з експлуатації парових котелень</t>
  </si>
  <si>
    <t>Вугілля,         тис. т</t>
  </si>
  <si>
    <t>Інші види палива,             тис. т у.п.</t>
  </si>
  <si>
    <t>м. Донецьк,                          м. Маріуполь</t>
  </si>
  <si>
    <t>Відбирання газу споживачами до мінімально можливого тиску з ділянки газопроводу перед виконанням ремонтних робіт</t>
  </si>
  <si>
    <t>Монтаж когенераційної установки</t>
  </si>
  <si>
    <t>Реконструкція котельні</t>
  </si>
  <si>
    <t>Удосконалення системи опалення і освітлення</t>
  </si>
  <si>
    <t>Проектно-дослідницькі роботи</t>
  </si>
  <si>
    <t xml:space="preserve">Всього </t>
  </si>
  <si>
    <t xml:space="preserve">Впровадження енергозберігаючих заходів                                                        ( заміна обладнання на більш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</si>
</sst>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15"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G Times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173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17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73" fontId="3" fillId="0" borderId="1" xfId="0" applyNumberFormat="1" applyFont="1" applyBorder="1" applyAlignment="1">
      <alignment horizontal="center" vertical="center" wrapText="1"/>
    </xf>
    <xf numFmtId="173" fontId="2" fillId="0" borderId="4" xfId="0" applyNumberFormat="1" applyFont="1" applyBorder="1" applyAlignment="1">
      <alignment horizontal="center" vertical="center" wrapText="1"/>
    </xf>
    <xf numFmtId="173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2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/>
    </xf>
    <xf numFmtId="173" fontId="2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vertical="center"/>
    </xf>
    <xf numFmtId="173" fontId="2" fillId="0" borderId="8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173" fontId="2" fillId="0" borderId="1" xfId="0" applyNumberFormat="1" applyFont="1" applyBorder="1" applyAlignment="1">
      <alignment horizontal="left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wrapText="1"/>
    </xf>
    <xf numFmtId="173" fontId="2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2" fontId="2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vertical="top"/>
    </xf>
    <xf numFmtId="173" fontId="3" fillId="0" borderId="7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/>
    </xf>
    <xf numFmtId="173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4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wrapText="1"/>
    </xf>
    <xf numFmtId="173" fontId="3" fillId="0" borderId="7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173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5" fillId="0" borderId="8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173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173" fontId="2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 vertical="top"/>
    </xf>
    <xf numFmtId="173" fontId="2" fillId="0" borderId="1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173" fontId="6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2" fontId="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/>
    </xf>
    <xf numFmtId="17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173" fontId="2" fillId="0" borderId="7" xfId="0" applyNumberFormat="1" applyFont="1" applyBorder="1" applyAlignment="1">
      <alignment horizontal="center" wrapText="1"/>
    </xf>
    <xf numFmtId="173" fontId="2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173" fontId="0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173" fontId="0" fillId="0" borderId="1" xfId="0" applyNumberFormat="1" applyFont="1" applyBorder="1" applyAlignment="1">
      <alignment horizontal="center" vertical="center" wrapText="1"/>
    </xf>
    <xf numFmtId="173" fontId="0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173" fontId="0" fillId="0" borderId="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/>
    </xf>
    <xf numFmtId="0" fontId="10" fillId="0" borderId="1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173" fontId="3" fillId="0" borderId="6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73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73" fontId="3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17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173" fontId="3" fillId="0" borderId="7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2" fillId="0" borderId="0" xfId="0" applyFont="1" applyAlignment="1">
      <alignment vertical="top" wrapText="1"/>
    </xf>
    <xf numFmtId="0" fontId="10" fillId="0" borderId="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6" fillId="0" borderId="7" xfId="0" applyFont="1" applyFill="1" applyBorder="1" applyAlignment="1">
      <alignment horizontal="left"/>
    </xf>
    <xf numFmtId="0" fontId="2" fillId="0" borderId="7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2" fontId="2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 wrapText="1"/>
    </xf>
    <xf numFmtId="173" fontId="2" fillId="0" borderId="13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173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73" fontId="0" fillId="0" borderId="7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73" fontId="0" fillId="0" borderId="14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/>
    </xf>
    <xf numFmtId="173" fontId="2" fillId="0" borderId="6" xfId="0" applyNumberFormat="1" applyFont="1" applyBorder="1" applyAlignment="1">
      <alignment horizontal="center" wrapText="1"/>
    </xf>
    <xf numFmtId="173" fontId="0" fillId="0" borderId="6" xfId="0" applyNumberFormat="1" applyFont="1" applyBorder="1" applyAlignment="1">
      <alignment horizontal="center" wrapText="1"/>
    </xf>
    <xf numFmtId="0" fontId="0" fillId="0" borderId="5" xfId="0" applyFont="1" applyBorder="1" applyAlignment="1">
      <alignment/>
    </xf>
    <xf numFmtId="173" fontId="0" fillId="0" borderId="7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2" fontId="3" fillId="0" borderId="7" xfId="0" applyNumberFormat="1" applyFont="1" applyBorder="1" applyAlignment="1">
      <alignment horizontal="center"/>
    </xf>
    <xf numFmtId="173" fontId="2" fillId="0" borderId="13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3" fontId="3" fillId="0" borderId="2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5" xfId="0" applyFont="1" applyBorder="1" applyAlignment="1">
      <alignment/>
    </xf>
    <xf numFmtId="2" fontId="3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6" fillId="0" borderId="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/>
    </xf>
    <xf numFmtId="0" fontId="2" fillId="0" borderId="12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2" fontId="3" fillId="0" borderId="0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2" fontId="2" fillId="0" borderId="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172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2" fontId="3" fillId="0" borderId="15" xfId="0" applyNumberFormat="1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5" xfId="0" applyFont="1" applyBorder="1" applyAlignment="1">
      <alignment horizontal="left" vertical="top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83"/>
  <sheetViews>
    <sheetView tabSelected="1" view="pageBreakPreview" zoomScaleSheetLayoutView="100" workbookViewId="0" topLeftCell="B816">
      <selection activeCell="B862" sqref="B862"/>
    </sheetView>
  </sheetViews>
  <sheetFormatPr defaultColWidth="9.00390625" defaultRowHeight="12.75"/>
  <cols>
    <col min="1" max="1" width="6.625" style="0" customWidth="1"/>
    <col min="2" max="2" width="27.00390625" style="0" customWidth="1"/>
    <col min="3" max="3" width="20.625" style="0" customWidth="1"/>
    <col min="4" max="4" width="10.875" style="0" customWidth="1"/>
    <col min="5" max="5" width="11.25390625" style="0" customWidth="1"/>
    <col min="6" max="6" width="8.375" style="0" customWidth="1"/>
    <col min="7" max="7" width="9.875" style="0" customWidth="1"/>
    <col min="8" max="8" width="11.00390625" style="0" customWidth="1"/>
    <col min="9" max="9" width="8.875" style="0" customWidth="1"/>
    <col min="10" max="10" width="9.00390625" style="0" customWidth="1"/>
    <col min="11" max="11" width="11.625" style="0" customWidth="1"/>
    <col min="12" max="12" width="10.875" style="0" customWidth="1"/>
    <col min="13" max="13" width="8.00390625" style="0" customWidth="1"/>
    <col min="14" max="14" width="12.875" style="0" customWidth="1"/>
    <col min="15" max="15" width="2.75390625" style="0" hidden="1" customWidth="1"/>
  </cols>
  <sheetData>
    <row r="2" spans="13:15" ht="12.75">
      <c r="M2" s="607" t="s">
        <v>64</v>
      </c>
      <c r="N2" s="607"/>
      <c r="O2" s="607"/>
    </row>
    <row r="3" spans="1:15" ht="15.75">
      <c r="A3" s="610" t="s">
        <v>15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</row>
    <row r="4" spans="6:7" ht="15.75">
      <c r="F4" s="83"/>
      <c r="G4" s="83"/>
    </row>
    <row r="5" spans="6:7" ht="15.75">
      <c r="F5" s="83"/>
      <c r="G5" s="83"/>
    </row>
    <row r="7" spans="1:16" ht="12.75" customHeight="1">
      <c r="A7" s="611" t="s">
        <v>143</v>
      </c>
      <c r="B7" s="611" t="s">
        <v>50</v>
      </c>
      <c r="C7" s="611" t="s">
        <v>142</v>
      </c>
      <c r="D7" s="611" t="s">
        <v>385</v>
      </c>
      <c r="E7" s="611" t="s">
        <v>154</v>
      </c>
      <c r="F7" s="611"/>
      <c r="G7" s="594" t="s">
        <v>155</v>
      </c>
      <c r="H7" s="594"/>
      <c r="I7" s="594"/>
      <c r="J7" s="594"/>
      <c r="K7" s="594"/>
      <c r="L7" s="594"/>
      <c r="M7" s="594"/>
      <c r="N7" s="594"/>
      <c r="O7" s="598"/>
      <c r="P7" s="135"/>
    </row>
    <row r="8" spans="1:16" ht="29.25" customHeight="1">
      <c r="A8" s="611"/>
      <c r="B8" s="611"/>
      <c r="C8" s="612"/>
      <c r="D8" s="612"/>
      <c r="E8" s="611"/>
      <c r="F8" s="611"/>
      <c r="G8" s="611" t="s">
        <v>152</v>
      </c>
      <c r="H8" s="611" t="s">
        <v>151</v>
      </c>
      <c r="I8" s="617" t="s">
        <v>156</v>
      </c>
      <c r="J8" s="617"/>
      <c r="K8" s="617"/>
      <c r="L8" s="617"/>
      <c r="M8" s="617"/>
      <c r="N8" s="617"/>
      <c r="O8" s="592"/>
      <c r="P8" s="135"/>
    </row>
    <row r="9" spans="1:16" ht="51">
      <c r="A9" s="611"/>
      <c r="B9" s="611"/>
      <c r="C9" s="612"/>
      <c r="D9" s="612"/>
      <c r="E9" s="2" t="s">
        <v>141</v>
      </c>
      <c r="F9" s="2" t="s">
        <v>153</v>
      </c>
      <c r="G9" s="612"/>
      <c r="H9" s="612"/>
      <c r="I9" s="2" t="s">
        <v>150</v>
      </c>
      <c r="J9" s="2" t="s">
        <v>149</v>
      </c>
      <c r="K9" s="2" t="s">
        <v>436</v>
      </c>
      <c r="L9" s="2" t="s">
        <v>144</v>
      </c>
      <c r="M9" s="2" t="s">
        <v>145</v>
      </c>
      <c r="N9" s="615" t="s">
        <v>437</v>
      </c>
      <c r="O9" s="616"/>
      <c r="P9" s="135"/>
    </row>
    <row r="10" spans="1:16" ht="12.75">
      <c r="A10" s="3" t="s">
        <v>146</v>
      </c>
      <c r="B10" s="3" t="s">
        <v>147</v>
      </c>
      <c r="C10" s="3" t="s">
        <v>148</v>
      </c>
      <c r="D10" s="54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598">
        <v>11</v>
      </c>
      <c r="O10" s="599"/>
      <c r="P10" s="135"/>
    </row>
    <row r="11" spans="1:16" ht="12.75">
      <c r="A11" s="598" t="s">
        <v>157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135"/>
    </row>
    <row r="12" spans="1:15" ht="25.5">
      <c r="A12" s="145">
        <v>1</v>
      </c>
      <c r="B12" s="158" t="s">
        <v>218</v>
      </c>
      <c r="C12" s="159" t="s">
        <v>219</v>
      </c>
      <c r="D12" s="10" t="s">
        <v>212</v>
      </c>
      <c r="E12" s="156"/>
      <c r="F12" s="157"/>
      <c r="G12" s="64">
        <v>0.65</v>
      </c>
      <c r="H12" s="64">
        <v>395.93</v>
      </c>
      <c r="I12" s="64"/>
      <c r="J12" s="64"/>
      <c r="K12" s="64"/>
      <c r="L12" s="63">
        <v>1.809</v>
      </c>
      <c r="M12" s="64"/>
      <c r="N12" s="64"/>
      <c r="O12" s="65"/>
    </row>
    <row r="13" spans="1:15" ht="12.75">
      <c r="A13" s="163"/>
      <c r="B13" s="164"/>
      <c r="C13" s="157"/>
      <c r="D13" s="14">
        <v>2006</v>
      </c>
      <c r="E13" s="1"/>
      <c r="F13" s="209"/>
      <c r="G13" s="14">
        <v>0.13</v>
      </c>
      <c r="H13" s="14">
        <v>78.84</v>
      </c>
      <c r="I13" s="14"/>
      <c r="J13" s="14"/>
      <c r="K13" s="14"/>
      <c r="L13" s="25">
        <v>0.36</v>
      </c>
      <c r="M13" s="14"/>
      <c r="N13" s="14"/>
      <c r="O13" s="210"/>
    </row>
    <row r="14" spans="1:15" ht="12.75">
      <c r="A14" s="163"/>
      <c r="B14" s="164"/>
      <c r="C14" s="157"/>
      <c r="D14" s="14">
        <v>2007</v>
      </c>
      <c r="E14" s="1"/>
      <c r="F14" s="209"/>
      <c r="G14" s="14">
        <v>0.13</v>
      </c>
      <c r="H14" s="14">
        <v>79.21</v>
      </c>
      <c r="I14" s="14"/>
      <c r="J14" s="14"/>
      <c r="K14" s="14"/>
      <c r="L14" s="25">
        <v>0.362</v>
      </c>
      <c r="M14" s="14"/>
      <c r="N14" s="14"/>
      <c r="O14" s="210"/>
    </row>
    <row r="15" spans="1:15" ht="12.75">
      <c r="A15" s="163"/>
      <c r="B15" s="164"/>
      <c r="C15" s="157"/>
      <c r="D15" s="14">
        <v>2008</v>
      </c>
      <c r="E15" s="1"/>
      <c r="F15" s="209"/>
      <c r="G15" s="14">
        <v>0.13</v>
      </c>
      <c r="H15" s="14">
        <v>78.42</v>
      </c>
      <c r="I15" s="14"/>
      <c r="J15" s="14"/>
      <c r="K15" s="14"/>
      <c r="L15" s="25">
        <v>0.358</v>
      </c>
      <c r="M15" s="14"/>
      <c r="N15" s="14"/>
      <c r="O15" s="210"/>
    </row>
    <row r="16" spans="1:15" ht="12.75">
      <c r="A16" s="163"/>
      <c r="B16" s="164"/>
      <c r="C16" s="157"/>
      <c r="D16" s="14">
        <v>2009</v>
      </c>
      <c r="E16" s="1"/>
      <c r="F16" s="209"/>
      <c r="G16" s="14">
        <v>0.13</v>
      </c>
      <c r="H16" s="14">
        <v>79.88</v>
      </c>
      <c r="I16" s="14"/>
      <c r="J16" s="14"/>
      <c r="K16" s="14"/>
      <c r="L16" s="25">
        <v>0.365</v>
      </c>
      <c r="M16" s="14"/>
      <c r="N16" s="14"/>
      <c r="O16" s="210"/>
    </row>
    <row r="17" spans="1:15" ht="12.75">
      <c r="A17" s="165"/>
      <c r="B17" s="166"/>
      <c r="C17" s="144"/>
      <c r="D17" s="14">
        <v>2010</v>
      </c>
      <c r="E17" s="1"/>
      <c r="F17" s="209"/>
      <c r="G17" s="14">
        <v>0.13</v>
      </c>
      <c r="H17" s="14">
        <v>79.58</v>
      </c>
      <c r="I17" s="14"/>
      <c r="J17" s="14"/>
      <c r="K17" s="14"/>
      <c r="L17" s="25">
        <v>0.364</v>
      </c>
      <c r="M17" s="14"/>
      <c r="N17" s="14"/>
      <c r="O17" s="210"/>
    </row>
    <row r="18" spans="1:16" ht="38.25">
      <c r="A18" s="153">
        <v>2</v>
      </c>
      <c r="B18" s="49" t="s">
        <v>158</v>
      </c>
      <c r="C18" s="386" t="s">
        <v>402</v>
      </c>
      <c r="D18" s="352" t="s">
        <v>403</v>
      </c>
      <c r="E18" s="58">
        <v>149</v>
      </c>
      <c r="F18" s="59">
        <v>3</v>
      </c>
      <c r="G18" s="58">
        <v>0.47</v>
      </c>
      <c r="H18" s="58">
        <v>302</v>
      </c>
      <c r="I18" s="248"/>
      <c r="J18" s="248"/>
      <c r="K18" s="248"/>
      <c r="L18" s="58">
        <v>1.349</v>
      </c>
      <c r="M18" s="248"/>
      <c r="N18" s="381"/>
      <c r="O18" s="387"/>
      <c r="P18" s="135"/>
    </row>
    <row r="19" spans="1:16" ht="12.75">
      <c r="A19" s="133"/>
      <c r="B19" s="68"/>
      <c r="C19" s="324" t="s">
        <v>404</v>
      </c>
      <c r="D19" s="146" t="s">
        <v>403</v>
      </c>
      <c r="E19" s="54"/>
      <c r="F19" s="11"/>
      <c r="G19" s="12">
        <v>0.7</v>
      </c>
      <c r="H19" s="12">
        <v>300</v>
      </c>
      <c r="I19" s="6"/>
      <c r="J19" s="6"/>
      <c r="K19" s="6"/>
      <c r="L19" s="12">
        <v>2</v>
      </c>
      <c r="M19" s="6"/>
      <c r="N19" s="43"/>
      <c r="O19" s="8"/>
      <c r="P19" s="135"/>
    </row>
    <row r="20" spans="1:16" ht="12.75">
      <c r="A20" s="133"/>
      <c r="B20" s="68"/>
      <c r="C20" s="324" t="s">
        <v>205</v>
      </c>
      <c r="D20" s="218" t="s">
        <v>403</v>
      </c>
      <c r="E20" s="12"/>
      <c r="F20" s="11"/>
      <c r="G20" s="12">
        <v>0.625</v>
      </c>
      <c r="H20" s="12">
        <v>392</v>
      </c>
      <c r="I20" s="6"/>
      <c r="J20" s="6"/>
      <c r="K20" s="6"/>
      <c r="L20" s="12">
        <v>1.78</v>
      </c>
      <c r="M20" s="6"/>
      <c r="N20" s="43"/>
      <c r="O20" s="8"/>
      <c r="P20" s="135"/>
    </row>
    <row r="21" spans="1:16" ht="12.75">
      <c r="A21" s="133"/>
      <c r="B21" s="342"/>
      <c r="C21" s="562" t="s">
        <v>183</v>
      </c>
      <c r="D21" s="590" t="s">
        <v>212</v>
      </c>
      <c r="E21" s="608">
        <f>SUM(E23:E27)</f>
        <v>149</v>
      </c>
      <c r="F21" s="578">
        <v>3</v>
      </c>
      <c r="G21" s="608">
        <f>SUM(G23:G27)</f>
        <v>1.8000000000000003</v>
      </c>
      <c r="H21" s="608">
        <f>SUM(H23:H27)</f>
        <v>994</v>
      </c>
      <c r="I21" s="572"/>
      <c r="J21" s="572"/>
      <c r="K21" s="572"/>
      <c r="L21" s="608">
        <f>SUM(L23:L27)</f>
        <v>5.128999999999999</v>
      </c>
      <c r="M21" s="572"/>
      <c r="N21" s="561"/>
      <c r="O21" s="8"/>
      <c r="P21" s="135"/>
    </row>
    <row r="22" spans="1:16" ht="12.75">
      <c r="A22" s="133"/>
      <c r="B22" s="342"/>
      <c r="C22" s="562"/>
      <c r="D22" s="591"/>
      <c r="E22" s="609"/>
      <c r="F22" s="579"/>
      <c r="G22" s="609"/>
      <c r="H22" s="609"/>
      <c r="I22" s="573"/>
      <c r="J22" s="573"/>
      <c r="K22" s="573"/>
      <c r="L22" s="609"/>
      <c r="M22" s="573"/>
      <c r="N22" s="587"/>
      <c r="O22" s="8"/>
      <c r="P22" s="135"/>
    </row>
    <row r="23" spans="1:16" ht="12.75">
      <c r="A23" s="53"/>
      <c r="B23" s="473"/>
      <c r="C23" s="129"/>
      <c r="D23" s="312">
        <v>2006</v>
      </c>
      <c r="E23" s="25">
        <v>34</v>
      </c>
      <c r="F23" s="11">
        <v>3</v>
      </c>
      <c r="G23" s="25">
        <v>0.37</v>
      </c>
      <c r="H23" s="25">
        <v>204.9</v>
      </c>
      <c r="I23" s="6"/>
      <c r="J23" s="6"/>
      <c r="K23" s="6"/>
      <c r="L23" s="12">
        <v>1.032</v>
      </c>
      <c r="M23" s="6"/>
      <c r="N23" s="43"/>
      <c r="O23" s="8"/>
      <c r="P23" s="135"/>
    </row>
    <row r="24" spans="1:16" ht="12.75">
      <c r="A24" s="53"/>
      <c r="B24" s="51"/>
      <c r="C24" s="130"/>
      <c r="D24" s="87">
        <v>2007</v>
      </c>
      <c r="E24" s="25">
        <v>32</v>
      </c>
      <c r="F24" s="11">
        <v>3</v>
      </c>
      <c r="G24" s="25">
        <v>0.36</v>
      </c>
      <c r="H24" s="25">
        <v>202.3</v>
      </c>
      <c r="I24" s="6"/>
      <c r="J24" s="6"/>
      <c r="K24" s="6"/>
      <c r="L24" s="12">
        <v>1.023</v>
      </c>
      <c r="M24" s="6"/>
      <c r="N24" s="43"/>
      <c r="O24" s="8"/>
      <c r="P24" s="135"/>
    </row>
    <row r="25" spans="1:16" ht="12.75">
      <c r="A25" s="53"/>
      <c r="B25" s="109"/>
      <c r="C25" s="51"/>
      <c r="D25" s="87">
        <v>2008</v>
      </c>
      <c r="E25" s="25">
        <v>30.6</v>
      </c>
      <c r="F25" s="11">
        <v>3</v>
      </c>
      <c r="G25" s="25">
        <v>0.39</v>
      </c>
      <c r="H25" s="25">
        <v>218.3</v>
      </c>
      <c r="I25" s="6"/>
      <c r="J25" s="6"/>
      <c r="K25" s="6"/>
      <c r="L25" s="12">
        <v>1.122</v>
      </c>
      <c r="M25" s="6"/>
      <c r="N25" s="43"/>
      <c r="O25" s="8"/>
      <c r="P25" s="135"/>
    </row>
    <row r="26" spans="1:16" ht="12.75">
      <c r="A26" s="53"/>
      <c r="B26" s="51"/>
      <c r="C26" s="131"/>
      <c r="D26" s="87">
        <v>2009</v>
      </c>
      <c r="E26" s="25">
        <v>27.7</v>
      </c>
      <c r="F26" s="11">
        <v>3</v>
      </c>
      <c r="G26" s="25">
        <v>0.35</v>
      </c>
      <c r="H26" s="25">
        <v>185</v>
      </c>
      <c r="I26" s="6"/>
      <c r="J26" s="6"/>
      <c r="K26" s="6"/>
      <c r="L26" s="12">
        <v>1.001</v>
      </c>
      <c r="M26" s="6"/>
      <c r="N26" s="43"/>
      <c r="O26" s="8"/>
      <c r="P26" s="135"/>
    </row>
    <row r="27" spans="1:16" ht="12.75">
      <c r="A27" s="149"/>
      <c r="B27" s="150"/>
      <c r="C27" s="151"/>
      <c r="D27" s="14">
        <v>2010</v>
      </c>
      <c r="E27" s="25">
        <v>24.7</v>
      </c>
      <c r="F27" s="11">
        <v>3</v>
      </c>
      <c r="G27" s="25">
        <v>0.33</v>
      </c>
      <c r="H27" s="25">
        <v>183.5</v>
      </c>
      <c r="I27" s="6"/>
      <c r="J27" s="6"/>
      <c r="K27" s="6"/>
      <c r="L27" s="12">
        <v>0.951</v>
      </c>
      <c r="M27" s="6"/>
      <c r="N27" s="43"/>
      <c r="O27" s="8"/>
      <c r="P27" s="135"/>
    </row>
    <row r="28" spans="1:16" ht="51">
      <c r="A28" s="160">
        <v>3</v>
      </c>
      <c r="B28" s="77" t="s">
        <v>159</v>
      </c>
      <c r="C28" s="77"/>
      <c r="D28" s="66"/>
      <c r="E28" s="110"/>
      <c r="F28" s="111"/>
      <c r="G28" s="94"/>
      <c r="H28" s="94"/>
      <c r="I28" s="56"/>
      <c r="J28" s="56"/>
      <c r="K28" s="56"/>
      <c r="L28" s="87"/>
      <c r="M28" s="56"/>
      <c r="N28" s="27"/>
      <c r="O28" s="57"/>
      <c r="P28" s="135"/>
    </row>
    <row r="29" spans="1:16" ht="11.25" customHeight="1">
      <c r="A29" s="76"/>
      <c r="B29" s="71" t="s">
        <v>160</v>
      </c>
      <c r="C29" s="67"/>
      <c r="D29" s="51"/>
      <c r="E29" s="70"/>
      <c r="F29" s="71"/>
      <c r="G29" s="70"/>
      <c r="H29" s="70"/>
      <c r="I29" s="71"/>
      <c r="J29" s="71"/>
      <c r="K29" s="71"/>
      <c r="L29" s="64"/>
      <c r="M29" s="71"/>
      <c r="N29" s="72"/>
      <c r="O29" s="73"/>
      <c r="P29" s="135"/>
    </row>
    <row r="30" spans="1:16" ht="22.5">
      <c r="A30" s="76"/>
      <c r="B30" s="71" t="s">
        <v>17</v>
      </c>
      <c r="C30" s="74" t="s">
        <v>70</v>
      </c>
      <c r="D30" s="377" t="s">
        <v>403</v>
      </c>
      <c r="E30" s="382"/>
      <c r="F30" s="383"/>
      <c r="G30" s="123">
        <v>0.78</v>
      </c>
      <c r="H30" s="123">
        <v>386.5</v>
      </c>
      <c r="I30" s="86"/>
      <c r="J30" s="86"/>
      <c r="K30" s="86"/>
      <c r="L30" s="123">
        <v>2.209</v>
      </c>
      <c r="M30" s="86"/>
      <c r="N30" s="161"/>
      <c r="O30" s="305"/>
      <c r="P30" s="135"/>
    </row>
    <row r="31" spans="1:16" ht="12.75">
      <c r="A31" s="76"/>
      <c r="B31" s="71"/>
      <c r="C31" s="306" t="s">
        <v>202</v>
      </c>
      <c r="D31" s="199" t="s">
        <v>403</v>
      </c>
      <c r="E31" s="297"/>
      <c r="F31" s="152"/>
      <c r="G31" s="12">
        <v>1.82</v>
      </c>
      <c r="H31" s="12">
        <v>1135</v>
      </c>
      <c r="I31" s="6"/>
      <c r="J31" s="6"/>
      <c r="K31" s="6"/>
      <c r="L31" s="12">
        <v>5.12</v>
      </c>
      <c r="M31" s="6"/>
      <c r="N31" s="126"/>
      <c r="O31" s="126"/>
      <c r="P31" s="135"/>
    </row>
    <row r="32" spans="1:16" ht="22.5">
      <c r="A32" s="76"/>
      <c r="B32" s="71"/>
      <c r="C32" s="309" t="s">
        <v>204</v>
      </c>
      <c r="D32" s="199" t="s">
        <v>403</v>
      </c>
      <c r="E32" s="297"/>
      <c r="F32" s="152"/>
      <c r="G32" s="25">
        <v>7.74</v>
      </c>
      <c r="H32" s="25">
        <v>4130</v>
      </c>
      <c r="I32" s="14"/>
      <c r="J32" s="14"/>
      <c r="K32" s="14"/>
      <c r="L32" s="25">
        <v>22.06</v>
      </c>
      <c r="M32" s="14"/>
      <c r="N32" s="14"/>
      <c r="O32" s="14"/>
      <c r="P32" s="135"/>
    </row>
    <row r="33" spans="1:15" ht="12.75">
      <c r="A33" s="76"/>
      <c r="B33" s="71"/>
      <c r="C33" s="471" t="s">
        <v>71</v>
      </c>
      <c r="D33" s="199" t="s">
        <v>403</v>
      </c>
      <c r="E33" s="297"/>
      <c r="F33" s="152"/>
      <c r="G33" s="12">
        <v>0.9</v>
      </c>
      <c r="H33" s="12">
        <v>375</v>
      </c>
      <c r="I33" s="6"/>
      <c r="J33" s="6"/>
      <c r="K33" s="6"/>
      <c r="L33" s="12">
        <v>2.5</v>
      </c>
      <c r="M33" s="6"/>
      <c r="N33" s="126"/>
      <c r="O33" s="126"/>
    </row>
    <row r="34" spans="1:15" ht="12.75">
      <c r="A34" s="76"/>
      <c r="B34" s="71"/>
      <c r="C34" s="472" t="s">
        <v>205</v>
      </c>
      <c r="D34" s="298" t="s">
        <v>403</v>
      </c>
      <c r="E34" s="297"/>
      <c r="F34" s="152"/>
      <c r="G34" s="12">
        <v>2.59</v>
      </c>
      <c r="H34" s="12">
        <v>1594</v>
      </c>
      <c r="I34" s="6"/>
      <c r="J34" s="6"/>
      <c r="K34" s="6"/>
      <c r="L34" s="12">
        <v>7.34</v>
      </c>
      <c r="M34" s="6"/>
      <c r="N34" s="126"/>
      <c r="O34" s="126"/>
    </row>
    <row r="35" spans="1:15" ht="12.75">
      <c r="A35" s="76"/>
      <c r="B35" s="71"/>
      <c r="C35" s="310" t="s">
        <v>206</v>
      </c>
      <c r="D35" s="299" t="s">
        <v>403</v>
      </c>
      <c r="E35" s="297"/>
      <c r="F35" s="152"/>
      <c r="G35" s="12">
        <v>0.36</v>
      </c>
      <c r="H35" s="12">
        <v>258.25</v>
      </c>
      <c r="I35" s="6"/>
      <c r="J35" s="6"/>
      <c r="K35" s="6"/>
      <c r="L35" s="12">
        <v>1.033</v>
      </c>
      <c r="M35" s="6"/>
      <c r="N35" s="126"/>
      <c r="O35" s="126"/>
    </row>
    <row r="36" spans="1:15" ht="12.75">
      <c r="A36" s="508"/>
      <c r="B36" s="509"/>
      <c r="C36" s="310" t="s">
        <v>207</v>
      </c>
      <c r="D36" s="299" t="s">
        <v>403</v>
      </c>
      <c r="E36" s="12">
        <v>80.31</v>
      </c>
      <c r="F36" s="11">
        <v>3</v>
      </c>
      <c r="G36" s="12">
        <v>1.98</v>
      </c>
      <c r="H36" s="12">
        <v>1434.99</v>
      </c>
      <c r="I36" s="6"/>
      <c r="J36" s="6"/>
      <c r="K36" s="6"/>
      <c r="L36" s="12">
        <v>5.646</v>
      </c>
      <c r="M36" s="6"/>
      <c r="N36" s="126"/>
      <c r="O36" s="126"/>
    </row>
    <row r="37" spans="1:15" ht="12.75">
      <c r="A37" s="76"/>
      <c r="B37" s="71"/>
      <c r="C37" s="388" t="s">
        <v>208</v>
      </c>
      <c r="D37" s="123" t="s">
        <v>403</v>
      </c>
      <c r="E37" s="58">
        <v>8386.6</v>
      </c>
      <c r="F37" s="59">
        <v>1.3</v>
      </c>
      <c r="G37" s="58">
        <v>14.51</v>
      </c>
      <c r="H37" s="58">
        <v>8912.83</v>
      </c>
      <c r="I37" s="60"/>
      <c r="J37" s="60"/>
      <c r="K37" s="60"/>
      <c r="L37" s="58">
        <v>41.455</v>
      </c>
      <c r="M37" s="60"/>
      <c r="N37" s="389"/>
      <c r="O37" s="389"/>
    </row>
    <row r="38" spans="1:15" ht="12.75">
      <c r="A38" s="76"/>
      <c r="B38" s="71"/>
      <c r="C38" s="310" t="s">
        <v>201</v>
      </c>
      <c r="D38" s="300" t="s">
        <v>403</v>
      </c>
      <c r="E38" s="12">
        <v>12423</v>
      </c>
      <c r="F38" s="11">
        <v>1.3</v>
      </c>
      <c r="G38" s="12">
        <v>22.26</v>
      </c>
      <c r="H38" s="12">
        <v>13636.38</v>
      </c>
      <c r="I38" s="6"/>
      <c r="J38" s="6"/>
      <c r="K38" s="6"/>
      <c r="L38" s="12">
        <v>63.425</v>
      </c>
      <c r="M38" s="6"/>
      <c r="N38" s="126"/>
      <c r="O38" s="126"/>
    </row>
    <row r="39" spans="1:15" ht="12.75">
      <c r="A39" s="76"/>
      <c r="B39" s="71"/>
      <c r="C39" s="311" t="s">
        <v>209</v>
      </c>
      <c r="D39" s="25" t="s">
        <v>403</v>
      </c>
      <c r="E39" s="12">
        <v>100</v>
      </c>
      <c r="F39" s="11">
        <v>3</v>
      </c>
      <c r="G39" s="12">
        <v>4.26</v>
      </c>
      <c r="H39" s="12">
        <v>2719</v>
      </c>
      <c r="I39" s="6"/>
      <c r="J39" s="6"/>
      <c r="K39" s="6"/>
      <c r="L39" s="12">
        <v>12.144</v>
      </c>
      <c r="M39" s="6"/>
      <c r="N39" s="126"/>
      <c r="O39" s="126"/>
    </row>
    <row r="40" spans="1:16" ht="22.5">
      <c r="A40" s="379"/>
      <c r="B40" s="74"/>
      <c r="C40" s="306" t="s">
        <v>210</v>
      </c>
      <c r="D40" s="298" t="s">
        <v>403</v>
      </c>
      <c r="E40" s="162"/>
      <c r="F40" s="6"/>
      <c r="G40" s="25">
        <v>0.53</v>
      </c>
      <c r="H40" s="25">
        <v>405.27</v>
      </c>
      <c r="I40" s="6"/>
      <c r="J40" s="6"/>
      <c r="K40" s="6"/>
      <c r="L40" s="25">
        <v>1.501</v>
      </c>
      <c r="M40" s="6"/>
      <c r="N40" s="7"/>
      <c r="O40" s="73"/>
      <c r="P40" s="135"/>
    </row>
    <row r="41" spans="1:16" ht="12.75">
      <c r="A41" s="505"/>
      <c r="B41" s="374"/>
      <c r="C41" s="374"/>
      <c r="D41" s="506"/>
      <c r="E41" s="507"/>
      <c r="F41" s="116"/>
      <c r="G41" s="176"/>
      <c r="H41" s="176"/>
      <c r="I41" s="116"/>
      <c r="J41" s="116"/>
      <c r="K41" s="116"/>
      <c r="L41" s="176"/>
      <c r="M41" s="116"/>
      <c r="N41" s="117"/>
      <c r="O41" s="117"/>
      <c r="P41" s="109"/>
    </row>
    <row r="42" spans="1:16" ht="12.75">
      <c r="A42" s="3" t="s">
        <v>146</v>
      </c>
      <c r="B42" s="3" t="s">
        <v>147</v>
      </c>
      <c r="C42" s="3" t="s">
        <v>148</v>
      </c>
      <c r="D42" s="3">
        <v>1</v>
      </c>
      <c r="E42" s="3">
        <v>2</v>
      </c>
      <c r="F42" s="3">
        <v>3</v>
      </c>
      <c r="G42" s="3">
        <v>4</v>
      </c>
      <c r="H42" s="3">
        <v>5</v>
      </c>
      <c r="I42" s="3">
        <v>6</v>
      </c>
      <c r="J42" s="3">
        <v>7</v>
      </c>
      <c r="K42" s="3">
        <v>8</v>
      </c>
      <c r="L42" s="3">
        <v>9</v>
      </c>
      <c r="M42" s="3">
        <v>10</v>
      </c>
      <c r="N42" s="598">
        <v>11</v>
      </c>
      <c r="O42" s="606"/>
      <c r="P42" s="135"/>
    </row>
    <row r="43" spans="1:16" ht="23.25" customHeight="1">
      <c r="A43" s="76"/>
      <c r="B43" s="374"/>
      <c r="C43" s="588" t="s">
        <v>183</v>
      </c>
      <c r="D43" s="564" t="s">
        <v>212</v>
      </c>
      <c r="E43" s="560">
        <f>E36+E37+E38+E39</f>
        <v>20989.91</v>
      </c>
      <c r="F43" s="563">
        <v>1.3</v>
      </c>
      <c r="G43" s="560">
        <f>SUM(G45:G49)</f>
        <v>57.73</v>
      </c>
      <c r="H43" s="586">
        <f>SUM(H45:H49)</f>
        <v>34987.22</v>
      </c>
      <c r="I43" s="513"/>
      <c r="J43" s="513"/>
      <c r="K43" s="513"/>
      <c r="L43" s="618">
        <f>SUM(L45:L49)</f>
        <v>164.43300000000002</v>
      </c>
      <c r="M43" s="513"/>
      <c r="N43" s="211"/>
      <c r="O43" s="73"/>
      <c r="P43" s="135"/>
    </row>
    <row r="44" spans="1:16" ht="12.75">
      <c r="A44" s="76"/>
      <c r="B44" s="374"/>
      <c r="C44" s="588"/>
      <c r="D44" s="591"/>
      <c r="E44" s="609"/>
      <c r="F44" s="579"/>
      <c r="G44" s="609"/>
      <c r="H44" s="587"/>
      <c r="I44" s="514"/>
      <c r="J44" s="514"/>
      <c r="K44" s="514"/>
      <c r="L44" s="619"/>
      <c r="M44" s="71"/>
      <c r="N44" s="504"/>
      <c r="O44" s="57"/>
      <c r="P44" s="135"/>
    </row>
    <row r="45" spans="1:16" ht="12.75">
      <c r="A45" s="76"/>
      <c r="B45" s="301"/>
      <c r="C45" s="75"/>
      <c r="D45" s="210">
        <v>2006</v>
      </c>
      <c r="E45" s="12">
        <v>1524.4</v>
      </c>
      <c r="F45" s="6"/>
      <c r="G45" s="25">
        <v>7.08</v>
      </c>
      <c r="H45" s="25">
        <v>4299.28</v>
      </c>
      <c r="I45" s="60"/>
      <c r="J45" s="60"/>
      <c r="K45" s="60"/>
      <c r="L45" s="297">
        <v>20.168</v>
      </c>
      <c r="M45" s="6"/>
      <c r="N45" s="175"/>
      <c r="O45" s="8"/>
      <c r="P45" s="135"/>
    </row>
    <row r="46" spans="1:16" ht="12.75">
      <c r="A46" s="76"/>
      <c r="B46" s="75"/>
      <c r="C46" s="75"/>
      <c r="D46" s="14">
        <v>2007</v>
      </c>
      <c r="E46" s="12">
        <v>13553.48</v>
      </c>
      <c r="F46" s="6"/>
      <c r="G46" s="25">
        <v>22.8</v>
      </c>
      <c r="H46" s="25">
        <v>13890.04</v>
      </c>
      <c r="I46" s="6"/>
      <c r="J46" s="6"/>
      <c r="K46" s="6"/>
      <c r="L46" s="297">
        <v>64.936</v>
      </c>
      <c r="M46" s="6"/>
      <c r="N46" s="175"/>
      <c r="O46" s="8"/>
      <c r="P46" s="135"/>
    </row>
    <row r="47" spans="1:16" ht="12.75">
      <c r="A47" s="76"/>
      <c r="B47" s="75"/>
      <c r="C47" s="75"/>
      <c r="D47" s="14">
        <v>2008</v>
      </c>
      <c r="E47" s="12">
        <v>2950.06</v>
      </c>
      <c r="F47" s="6"/>
      <c r="G47" s="25">
        <v>6.3</v>
      </c>
      <c r="H47" s="25">
        <v>3682.42</v>
      </c>
      <c r="I47" s="6"/>
      <c r="J47" s="6"/>
      <c r="K47" s="6"/>
      <c r="L47" s="297">
        <v>17.947</v>
      </c>
      <c r="M47" s="6"/>
      <c r="N47" s="175"/>
      <c r="O47" s="8"/>
      <c r="P47" s="135"/>
    </row>
    <row r="48" spans="1:16" ht="12.75">
      <c r="A48" s="76"/>
      <c r="B48" s="75"/>
      <c r="C48" s="75"/>
      <c r="D48" s="14">
        <v>2009</v>
      </c>
      <c r="E48" s="12">
        <v>2312.75</v>
      </c>
      <c r="F48" s="6"/>
      <c r="G48" s="25">
        <v>12.95</v>
      </c>
      <c r="H48" s="25">
        <v>7857.04</v>
      </c>
      <c r="I48" s="6"/>
      <c r="J48" s="6"/>
      <c r="K48" s="6"/>
      <c r="L48" s="297">
        <v>36.88</v>
      </c>
      <c r="M48" s="6"/>
      <c r="N48" s="175"/>
      <c r="O48" s="8"/>
      <c r="P48" s="135"/>
    </row>
    <row r="49" spans="1:16" ht="12.75">
      <c r="A49" s="76"/>
      <c r="B49" s="75"/>
      <c r="C49" s="75"/>
      <c r="D49" s="14">
        <v>2010</v>
      </c>
      <c r="E49" s="54">
        <v>649.22</v>
      </c>
      <c r="F49" s="56"/>
      <c r="G49" s="94">
        <v>8.6</v>
      </c>
      <c r="H49" s="94">
        <v>5258.44</v>
      </c>
      <c r="I49" s="56"/>
      <c r="J49" s="56"/>
      <c r="K49" s="56"/>
      <c r="L49" s="81">
        <v>24.502</v>
      </c>
      <c r="M49" s="56"/>
      <c r="N49" s="211"/>
      <c r="O49" s="57"/>
      <c r="P49" s="135"/>
    </row>
    <row r="50" spans="1:15" ht="25.5">
      <c r="A50" s="78"/>
      <c r="B50" s="302" t="s">
        <v>18</v>
      </c>
      <c r="C50" s="390" t="s">
        <v>202</v>
      </c>
      <c r="D50" s="300" t="s">
        <v>403</v>
      </c>
      <c r="E50" s="12"/>
      <c r="F50" s="11"/>
      <c r="G50" s="12">
        <v>5.05</v>
      </c>
      <c r="H50" s="12">
        <v>3210</v>
      </c>
      <c r="I50" s="14"/>
      <c r="J50" s="14"/>
      <c r="K50" s="14"/>
      <c r="L50" s="12">
        <v>14.37</v>
      </c>
      <c r="M50" s="11"/>
      <c r="N50" s="14"/>
      <c r="O50" s="14"/>
    </row>
    <row r="51" spans="1:15" ht="19.5" customHeight="1">
      <c r="A51" s="80"/>
      <c r="B51" s="303" t="s">
        <v>196</v>
      </c>
      <c r="C51" s="307" t="s">
        <v>205</v>
      </c>
      <c r="D51" s="300" t="s">
        <v>403</v>
      </c>
      <c r="E51" s="12">
        <v>750</v>
      </c>
      <c r="F51" s="11">
        <v>1</v>
      </c>
      <c r="G51" s="16">
        <v>2.477</v>
      </c>
      <c r="H51" s="12">
        <v>1642.5</v>
      </c>
      <c r="I51" s="14"/>
      <c r="J51" s="14"/>
      <c r="K51" s="14"/>
      <c r="L51" s="12">
        <v>7.05</v>
      </c>
      <c r="M51" s="11"/>
      <c r="N51" s="14"/>
      <c r="O51" s="14"/>
    </row>
    <row r="52" spans="1:15" ht="22.5">
      <c r="A52" s="80"/>
      <c r="B52" s="303" t="s">
        <v>197</v>
      </c>
      <c r="C52" s="306" t="s">
        <v>210</v>
      </c>
      <c r="D52" s="300" t="s">
        <v>403</v>
      </c>
      <c r="E52" s="12">
        <v>617</v>
      </c>
      <c r="F52" s="11">
        <v>3</v>
      </c>
      <c r="G52" s="12">
        <v>18.46</v>
      </c>
      <c r="H52" s="12">
        <v>14204.87</v>
      </c>
      <c r="I52" s="14"/>
      <c r="J52" s="14"/>
      <c r="K52" s="14"/>
      <c r="L52" s="12">
        <v>52.61</v>
      </c>
      <c r="M52" s="11"/>
      <c r="N52" s="14"/>
      <c r="O52" s="14"/>
    </row>
    <row r="53" spans="1:15" ht="12.75">
      <c r="A53" s="80"/>
      <c r="B53" s="301"/>
      <c r="C53" s="308" t="s">
        <v>71</v>
      </c>
      <c r="D53" s="300" t="s">
        <v>403</v>
      </c>
      <c r="E53" s="12"/>
      <c r="F53" s="11"/>
      <c r="G53" s="12">
        <v>0.79</v>
      </c>
      <c r="H53" s="12">
        <v>337.5</v>
      </c>
      <c r="I53" s="14"/>
      <c r="J53" s="14"/>
      <c r="K53" s="14"/>
      <c r="L53" s="12">
        <v>2.25</v>
      </c>
      <c r="M53" s="11"/>
      <c r="N53" s="14"/>
      <c r="O53" s="14"/>
    </row>
    <row r="54" spans="1:15" ht="22.5">
      <c r="A54" s="80"/>
      <c r="B54" s="301"/>
      <c r="C54" s="309" t="s">
        <v>204</v>
      </c>
      <c r="D54" s="300" t="s">
        <v>403</v>
      </c>
      <c r="E54" s="12"/>
      <c r="F54" s="11"/>
      <c r="G54" s="12">
        <v>1.4</v>
      </c>
      <c r="H54" s="12">
        <v>652</v>
      </c>
      <c r="I54" s="14"/>
      <c r="J54" s="14"/>
      <c r="K54" s="14"/>
      <c r="L54" s="12">
        <v>4</v>
      </c>
      <c r="M54" s="11"/>
      <c r="N54" s="14"/>
      <c r="O54" s="14"/>
    </row>
    <row r="55" spans="1:15" ht="12.75">
      <c r="A55" s="80"/>
      <c r="B55" s="301"/>
      <c r="C55" s="310" t="s">
        <v>206</v>
      </c>
      <c r="D55" s="300" t="s">
        <v>403</v>
      </c>
      <c r="E55" s="12">
        <v>286</v>
      </c>
      <c r="F55" s="11">
        <v>3</v>
      </c>
      <c r="G55" s="12">
        <v>12.72</v>
      </c>
      <c r="H55" s="12">
        <v>9049</v>
      </c>
      <c r="I55" s="14"/>
      <c r="J55" s="14"/>
      <c r="K55" s="14"/>
      <c r="L55" s="12">
        <v>36.21</v>
      </c>
      <c r="M55" s="11"/>
      <c r="N55" s="14"/>
      <c r="O55" s="14"/>
    </row>
    <row r="56" spans="1:15" ht="12.75" customHeight="1">
      <c r="A56" s="80"/>
      <c r="B56" s="301"/>
      <c r="C56" s="310" t="s">
        <v>207</v>
      </c>
      <c r="D56" s="300" t="s">
        <v>403</v>
      </c>
      <c r="E56" s="12">
        <v>1857</v>
      </c>
      <c r="F56" s="11">
        <v>3</v>
      </c>
      <c r="G56" s="12">
        <v>4.47</v>
      </c>
      <c r="H56" s="12">
        <v>3239.27</v>
      </c>
      <c r="I56" s="14"/>
      <c r="J56" s="14"/>
      <c r="K56" s="14"/>
      <c r="L56" s="12">
        <v>12.745</v>
      </c>
      <c r="M56" s="11"/>
      <c r="N56" s="14"/>
      <c r="O56" s="14"/>
    </row>
    <row r="57" spans="1:15" ht="17.25" customHeight="1">
      <c r="A57" s="80"/>
      <c r="B57" s="301"/>
      <c r="C57" s="308" t="s">
        <v>208</v>
      </c>
      <c r="D57" s="300" t="s">
        <v>403</v>
      </c>
      <c r="E57" s="12">
        <v>6880.6</v>
      </c>
      <c r="F57" s="11">
        <v>1.3</v>
      </c>
      <c r="G57" s="12">
        <v>29.14</v>
      </c>
      <c r="H57" s="12">
        <v>17852.97</v>
      </c>
      <c r="I57" s="14"/>
      <c r="J57" s="14"/>
      <c r="K57" s="14"/>
      <c r="L57" s="12">
        <v>86.037</v>
      </c>
      <c r="M57" s="11"/>
      <c r="N57" s="14"/>
      <c r="O57" s="14"/>
    </row>
    <row r="58" spans="1:15" ht="12.75" customHeight="1">
      <c r="A58" s="80"/>
      <c r="B58" s="301"/>
      <c r="C58" s="310" t="s">
        <v>201</v>
      </c>
      <c r="D58" s="300" t="s">
        <v>403</v>
      </c>
      <c r="E58" s="12">
        <v>6419</v>
      </c>
      <c r="F58" s="11">
        <v>1</v>
      </c>
      <c r="G58" s="12">
        <v>29.17</v>
      </c>
      <c r="H58" s="12">
        <v>17863.28</v>
      </c>
      <c r="I58" s="14"/>
      <c r="J58" s="14"/>
      <c r="K58" s="14"/>
      <c r="L58" s="12">
        <v>83.085</v>
      </c>
      <c r="M58" s="11"/>
      <c r="N58" s="14"/>
      <c r="O58" s="14"/>
    </row>
    <row r="59" spans="1:15" ht="9.75" customHeight="1">
      <c r="A59" s="80"/>
      <c r="B59" s="301"/>
      <c r="C59" s="311" t="s">
        <v>209</v>
      </c>
      <c r="D59" s="300" t="s">
        <v>403</v>
      </c>
      <c r="E59" s="12">
        <v>800</v>
      </c>
      <c r="F59" s="11">
        <v>3</v>
      </c>
      <c r="G59" s="12">
        <v>2.3</v>
      </c>
      <c r="H59" s="12">
        <v>1474</v>
      </c>
      <c r="I59" s="14"/>
      <c r="J59" s="14"/>
      <c r="K59" s="14"/>
      <c r="L59" s="12">
        <v>6.581</v>
      </c>
      <c r="M59" s="11"/>
      <c r="N59" s="14"/>
      <c r="O59" s="14"/>
    </row>
    <row r="60" spans="1:15" ht="19.5" customHeight="1">
      <c r="A60" s="80"/>
      <c r="B60" s="301"/>
      <c r="C60" s="306" t="s">
        <v>70</v>
      </c>
      <c r="D60" s="300" t="s">
        <v>403</v>
      </c>
      <c r="E60" s="12"/>
      <c r="F60" s="11"/>
      <c r="G60" s="12">
        <v>0.39</v>
      </c>
      <c r="H60" s="12">
        <v>160.28</v>
      </c>
      <c r="I60" s="11"/>
      <c r="J60" s="11"/>
      <c r="K60" s="11"/>
      <c r="L60" s="12">
        <v>0.885</v>
      </c>
      <c r="M60" s="16">
        <v>0.25</v>
      </c>
      <c r="N60" s="14"/>
      <c r="O60" s="14"/>
    </row>
    <row r="61" spans="1:15" ht="12.75" customHeight="1">
      <c r="A61" s="80"/>
      <c r="B61" s="301"/>
      <c r="C61" s="306" t="s">
        <v>216</v>
      </c>
      <c r="D61" s="300" t="s">
        <v>403</v>
      </c>
      <c r="E61" s="12">
        <v>9573</v>
      </c>
      <c r="F61" s="11">
        <v>1</v>
      </c>
      <c r="G61" s="12">
        <v>13.76</v>
      </c>
      <c r="H61" s="12">
        <v>10973.48</v>
      </c>
      <c r="I61" s="14"/>
      <c r="J61" s="14"/>
      <c r="K61" s="14"/>
      <c r="L61" s="12">
        <v>39.191</v>
      </c>
      <c r="M61" s="12"/>
      <c r="N61" s="14"/>
      <c r="O61" s="14"/>
    </row>
    <row r="62" spans="1:15" ht="12.75" customHeight="1">
      <c r="A62" s="80"/>
      <c r="B62" s="301"/>
      <c r="C62" s="306" t="s">
        <v>217</v>
      </c>
      <c r="D62" s="300" t="s">
        <v>403</v>
      </c>
      <c r="E62" s="12">
        <v>1420</v>
      </c>
      <c r="F62" s="11">
        <v>1</v>
      </c>
      <c r="G62" s="16">
        <v>1.152</v>
      </c>
      <c r="H62" s="12">
        <v>886.14</v>
      </c>
      <c r="I62" s="14"/>
      <c r="J62" s="14"/>
      <c r="K62" s="14"/>
      <c r="L62" s="12">
        <v>3.282</v>
      </c>
      <c r="M62" s="12"/>
      <c r="N62" s="14"/>
      <c r="O62" s="14"/>
    </row>
    <row r="63" spans="1:16" ht="24.75" customHeight="1">
      <c r="A63" s="80"/>
      <c r="B63" s="301"/>
      <c r="C63" s="574" t="s">
        <v>219</v>
      </c>
      <c r="D63" s="580" t="s">
        <v>403</v>
      </c>
      <c r="E63" s="608"/>
      <c r="F63" s="578"/>
      <c r="G63" s="608">
        <v>2.19</v>
      </c>
      <c r="H63" s="608">
        <v>1368.7</v>
      </c>
      <c r="I63" s="87"/>
      <c r="J63" s="87"/>
      <c r="K63" s="87"/>
      <c r="L63" s="94"/>
      <c r="M63" s="94"/>
      <c r="N63" s="211"/>
      <c r="O63" s="312"/>
      <c r="P63" s="135"/>
    </row>
    <row r="64" spans="1:16" ht="12.75" customHeight="1">
      <c r="A64" s="80"/>
      <c r="B64" s="301"/>
      <c r="C64" s="575"/>
      <c r="D64" s="581"/>
      <c r="E64" s="609"/>
      <c r="F64" s="579"/>
      <c r="G64" s="609"/>
      <c r="H64" s="609"/>
      <c r="I64" s="86"/>
      <c r="J64" s="86"/>
      <c r="K64" s="86"/>
      <c r="L64" s="123"/>
      <c r="M64" s="123"/>
      <c r="N64" s="161"/>
      <c r="O64" s="305"/>
      <c r="P64" s="135"/>
    </row>
    <row r="65" spans="1:16" ht="12.75" customHeight="1">
      <c r="A65" s="80"/>
      <c r="B65" s="301"/>
      <c r="C65" s="589" t="s">
        <v>183</v>
      </c>
      <c r="D65" s="590" t="s">
        <v>212</v>
      </c>
      <c r="E65" s="576">
        <v>28602.6</v>
      </c>
      <c r="F65" s="578">
        <v>1.3</v>
      </c>
      <c r="G65" s="608">
        <f>SUM(G67:G71)</f>
        <v>123.47</v>
      </c>
      <c r="H65" s="608">
        <f>SUM(H67:H71)</f>
        <v>82913.99</v>
      </c>
      <c r="I65" s="572"/>
      <c r="J65" s="572"/>
      <c r="K65" s="608">
        <v>0.054</v>
      </c>
      <c r="L65" s="608">
        <f>SUM(L67:L71)</f>
        <v>351.53499999999997</v>
      </c>
      <c r="M65" s="608">
        <f>SUM(M67:M71)</f>
        <v>0.25</v>
      </c>
      <c r="N65" s="584"/>
      <c r="O65" s="305"/>
      <c r="P65" s="135"/>
    </row>
    <row r="66" spans="1:16" ht="12.75" customHeight="1">
      <c r="A66" s="80"/>
      <c r="B66" s="301"/>
      <c r="C66" s="588"/>
      <c r="D66" s="591"/>
      <c r="E66" s="577"/>
      <c r="F66" s="579"/>
      <c r="G66" s="609"/>
      <c r="H66" s="609"/>
      <c r="I66" s="573"/>
      <c r="J66" s="573"/>
      <c r="K66" s="609"/>
      <c r="L66" s="609"/>
      <c r="M66" s="609"/>
      <c r="N66" s="585"/>
      <c r="O66" s="305"/>
      <c r="P66" s="135"/>
    </row>
    <row r="67" spans="1:15" ht="12.75" customHeight="1">
      <c r="A67" s="80"/>
      <c r="B67" s="301"/>
      <c r="C67" s="75"/>
      <c r="D67" s="305">
        <v>2006</v>
      </c>
      <c r="E67" s="25">
        <v>13696.6</v>
      </c>
      <c r="F67" s="11">
        <v>1.3</v>
      </c>
      <c r="G67" s="25">
        <v>42.63</v>
      </c>
      <c r="H67" s="25">
        <v>27355.9</v>
      </c>
      <c r="I67" s="6"/>
      <c r="J67" s="6"/>
      <c r="K67" s="25">
        <v>0.054</v>
      </c>
      <c r="L67" s="435">
        <v>121.235</v>
      </c>
      <c r="M67" s="25"/>
      <c r="N67" s="14"/>
      <c r="O67" s="126"/>
    </row>
    <row r="68" spans="1:15" ht="12.75" customHeight="1">
      <c r="A68" s="80"/>
      <c r="B68" s="301"/>
      <c r="C68" s="75"/>
      <c r="D68" s="210">
        <v>2007</v>
      </c>
      <c r="E68" s="25">
        <v>6771</v>
      </c>
      <c r="F68" s="11">
        <v>1.3</v>
      </c>
      <c r="G68" s="25">
        <v>22.09</v>
      </c>
      <c r="H68" s="25">
        <v>15194.59</v>
      </c>
      <c r="I68" s="6"/>
      <c r="J68" s="6"/>
      <c r="K68" s="14"/>
      <c r="L68" s="435">
        <v>62.92</v>
      </c>
      <c r="M68" s="25"/>
      <c r="N68" s="14"/>
      <c r="O68" s="126"/>
    </row>
    <row r="69" spans="1:15" ht="12.75" customHeight="1">
      <c r="A69" s="80"/>
      <c r="B69" s="301"/>
      <c r="C69" s="75"/>
      <c r="D69" s="210">
        <v>2008</v>
      </c>
      <c r="E69" s="25">
        <v>4850</v>
      </c>
      <c r="F69" s="11">
        <v>1.3</v>
      </c>
      <c r="G69" s="25">
        <v>21.93</v>
      </c>
      <c r="H69" s="25">
        <v>15337.99</v>
      </c>
      <c r="I69" s="6"/>
      <c r="J69" s="6"/>
      <c r="K69" s="14"/>
      <c r="L69" s="435">
        <v>62.532</v>
      </c>
      <c r="M69" s="25"/>
      <c r="N69" s="14"/>
      <c r="O69" s="126"/>
    </row>
    <row r="70" spans="1:15" ht="12.75" customHeight="1">
      <c r="A70" s="80"/>
      <c r="B70" s="301"/>
      <c r="C70" s="75"/>
      <c r="D70" s="210">
        <v>2009</v>
      </c>
      <c r="E70" s="25">
        <v>1161</v>
      </c>
      <c r="F70" s="11">
        <v>1.3</v>
      </c>
      <c r="G70" s="25">
        <v>19.28</v>
      </c>
      <c r="H70" s="25">
        <v>13195.34</v>
      </c>
      <c r="I70" s="6"/>
      <c r="J70" s="6"/>
      <c r="K70" s="14"/>
      <c r="L70" s="435">
        <v>54.943</v>
      </c>
      <c r="M70" s="25"/>
      <c r="N70" s="14"/>
      <c r="O70" s="126"/>
    </row>
    <row r="71" spans="1:15" ht="12.75" customHeight="1">
      <c r="A71" s="79"/>
      <c r="B71" s="304"/>
      <c r="C71" s="74"/>
      <c r="D71" s="210">
        <v>2010</v>
      </c>
      <c r="E71" s="107">
        <v>2124</v>
      </c>
      <c r="F71" s="11">
        <v>1.3</v>
      </c>
      <c r="G71" s="25">
        <v>17.54</v>
      </c>
      <c r="H71" s="25">
        <v>11830.17</v>
      </c>
      <c r="I71" s="310"/>
      <c r="J71" s="310"/>
      <c r="K71" s="14"/>
      <c r="L71" s="25">
        <v>49.905</v>
      </c>
      <c r="M71" s="12">
        <v>0.25</v>
      </c>
      <c r="N71" s="14"/>
      <c r="O71" s="126"/>
    </row>
    <row r="72" spans="1:15" ht="25.5">
      <c r="A72" s="133">
        <v>4</v>
      </c>
      <c r="B72" s="296" t="s">
        <v>213</v>
      </c>
      <c r="C72" s="309" t="s">
        <v>206</v>
      </c>
      <c r="D72" s="300" t="s">
        <v>403</v>
      </c>
      <c r="E72" s="162"/>
      <c r="F72" s="6"/>
      <c r="G72" s="12">
        <v>0.07</v>
      </c>
      <c r="H72" s="12">
        <v>50</v>
      </c>
      <c r="I72" s="216"/>
      <c r="J72" s="216"/>
      <c r="K72" s="216"/>
      <c r="L72" s="297">
        <v>0.2</v>
      </c>
      <c r="M72" s="6"/>
      <c r="N72" s="126"/>
      <c r="O72" s="126"/>
    </row>
    <row r="73" spans="1:15" ht="22.5">
      <c r="A73" s="53"/>
      <c r="B73" s="75"/>
      <c r="C73" s="306" t="s">
        <v>70</v>
      </c>
      <c r="D73" s="300" t="s">
        <v>403</v>
      </c>
      <c r="E73" s="162"/>
      <c r="F73" s="6"/>
      <c r="G73" s="12">
        <v>0.32</v>
      </c>
      <c r="H73" s="12">
        <v>48.59</v>
      </c>
      <c r="I73" s="11"/>
      <c r="J73" s="11"/>
      <c r="K73" s="12">
        <v>0.366</v>
      </c>
      <c r="L73" s="297"/>
      <c r="M73" s="12">
        <v>0.29</v>
      </c>
      <c r="N73" s="126"/>
      <c r="O73" s="126"/>
    </row>
    <row r="74" spans="1:15" ht="22.5">
      <c r="A74" s="53"/>
      <c r="B74" s="75"/>
      <c r="C74" s="309" t="s">
        <v>204</v>
      </c>
      <c r="D74" s="300" t="s">
        <v>403</v>
      </c>
      <c r="E74" s="162"/>
      <c r="F74" s="6"/>
      <c r="G74" s="12">
        <v>0.25</v>
      </c>
      <c r="H74" s="12">
        <v>118.4</v>
      </c>
      <c r="I74" s="11"/>
      <c r="J74" s="11"/>
      <c r="K74" s="11"/>
      <c r="L74" s="297">
        <v>0.7</v>
      </c>
      <c r="M74" s="162"/>
      <c r="N74" s="126"/>
      <c r="O74" s="126"/>
    </row>
    <row r="75" spans="1:15" ht="12.75">
      <c r="A75" s="53"/>
      <c r="B75" s="75"/>
      <c r="C75" s="308" t="s">
        <v>71</v>
      </c>
      <c r="D75" s="300" t="s">
        <v>403</v>
      </c>
      <c r="E75" s="162"/>
      <c r="F75" s="6"/>
      <c r="G75" s="25">
        <v>0.18</v>
      </c>
      <c r="H75" s="25">
        <v>75</v>
      </c>
      <c r="I75" s="6"/>
      <c r="J75" s="6"/>
      <c r="K75" s="162"/>
      <c r="L75" s="435">
        <v>0.5</v>
      </c>
      <c r="M75" s="162"/>
      <c r="N75" s="126"/>
      <c r="O75" s="126"/>
    </row>
    <row r="76" spans="1:15" ht="12.75">
      <c r="A76" s="53"/>
      <c r="B76" s="75"/>
      <c r="C76" s="375" t="s">
        <v>207</v>
      </c>
      <c r="D76" s="300" t="s">
        <v>403</v>
      </c>
      <c r="E76" s="25">
        <v>181</v>
      </c>
      <c r="F76" s="14">
        <v>3</v>
      </c>
      <c r="G76" s="25">
        <v>2.5</v>
      </c>
      <c r="H76" s="25">
        <v>721.5</v>
      </c>
      <c r="I76" s="6"/>
      <c r="J76" s="6"/>
      <c r="K76" s="25">
        <v>2.85</v>
      </c>
      <c r="L76" s="435"/>
      <c r="M76" s="25">
        <v>2.5</v>
      </c>
      <c r="N76" s="126"/>
      <c r="O76" s="126"/>
    </row>
    <row r="77" spans="1:15" ht="12.75">
      <c r="A77" s="53"/>
      <c r="B77" s="75"/>
      <c r="C77" s="151" t="s">
        <v>205</v>
      </c>
      <c r="D77" s="300" t="s">
        <v>403</v>
      </c>
      <c r="E77" s="162"/>
      <c r="F77" s="6"/>
      <c r="G77" s="25">
        <v>0.362</v>
      </c>
      <c r="H77" s="25">
        <v>256</v>
      </c>
      <c r="I77" s="6"/>
      <c r="J77" s="6"/>
      <c r="K77" s="162"/>
      <c r="L77" s="435">
        <v>1.031</v>
      </c>
      <c r="M77" s="162"/>
      <c r="N77" s="126"/>
      <c r="O77" s="126"/>
    </row>
    <row r="78" spans="1:16" ht="12.75">
      <c r="A78" s="53"/>
      <c r="B78" s="75"/>
      <c r="C78" s="308" t="s">
        <v>208</v>
      </c>
      <c r="D78" s="295" t="s">
        <v>403</v>
      </c>
      <c r="E78" s="100">
        <v>830</v>
      </c>
      <c r="F78" s="88">
        <v>1.3</v>
      </c>
      <c r="G78" s="96">
        <v>1.21</v>
      </c>
      <c r="H78" s="100">
        <v>741.11</v>
      </c>
      <c r="I78" s="96"/>
      <c r="J78" s="96"/>
      <c r="K78" s="100"/>
      <c r="L78" s="100">
        <v>3.447</v>
      </c>
      <c r="M78" s="100"/>
      <c r="N78" s="72"/>
      <c r="O78" s="73"/>
      <c r="P78" s="135"/>
    </row>
    <row r="79" spans="1:17" ht="25.5">
      <c r="A79" s="53"/>
      <c r="B79" s="374"/>
      <c r="C79" s="474" t="s">
        <v>183</v>
      </c>
      <c r="D79" s="146" t="s">
        <v>212</v>
      </c>
      <c r="E79" s="12">
        <v>1011</v>
      </c>
      <c r="F79" s="11">
        <v>3</v>
      </c>
      <c r="G79" s="12">
        <v>4.89</v>
      </c>
      <c r="H79" s="12">
        <v>2010.6</v>
      </c>
      <c r="I79" s="147"/>
      <c r="J79" s="147"/>
      <c r="K79" s="12">
        <v>3.216</v>
      </c>
      <c r="L79" s="12">
        <v>5.878</v>
      </c>
      <c r="M79" s="12">
        <v>2.79</v>
      </c>
      <c r="N79" s="43"/>
      <c r="O79" s="170"/>
      <c r="P79" s="446"/>
      <c r="Q79" s="109"/>
    </row>
    <row r="80" spans="1:17" ht="12.75">
      <c r="A80" s="510"/>
      <c r="B80" s="301"/>
      <c r="C80" s="498"/>
      <c r="D80" s="14">
        <v>2006</v>
      </c>
      <c r="E80" s="25">
        <v>865</v>
      </c>
      <c r="F80" s="14">
        <v>3</v>
      </c>
      <c r="G80" s="25">
        <v>2.02</v>
      </c>
      <c r="H80" s="25">
        <v>1034.41</v>
      </c>
      <c r="I80" s="147"/>
      <c r="J80" s="147"/>
      <c r="K80" s="25">
        <v>0.57</v>
      </c>
      <c r="L80" s="25">
        <v>4.324</v>
      </c>
      <c r="M80" s="25">
        <v>0.5</v>
      </c>
      <c r="N80" s="154"/>
      <c r="O80" s="155"/>
      <c r="P80" s="446"/>
      <c r="Q80" s="109"/>
    </row>
    <row r="81" spans="1:17" ht="12.75">
      <c r="A81" s="53"/>
      <c r="B81" s="75"/>
      <c r="C81" s="130"/>
      <c r="D81" s="14">
        <v>2007</v>
      </c>
      <c r="E81" s="25">
        <v>35</v>
      </c>
      <c r="F81" s="14">
        <v>3</v>
      </c>
      <c r="G81" s="25">
        <v>0.65</v>
      </c>
      <c r="H81" s="25">
        <v>233.3</v>
      </c>
      <c r="I81" s="147"/>
      <c r="J81" s="147"/>
      <c r="K81" s="25">
        <v>0.57</v>
      </c>
      <c r="L81" s="25">
        <v>0.403</v>
      </c>
      <c r="M81" s="25">
        <v>0.5</v>
      </c>
      <c r="N81" s="154"/>
      <c r="O81" s="392"/>
      <c r="P81" s="446"/>
      <c r="Q81" s="109"/>
    </row>
    <row r="82" spans="1:17" ht="12.75">
      <c r="A82" s="53"/>
      <c r="B82" s="75"/>
      <c r="C82" s="498"/>
      <c r="D82" s="14">
        <v>2008</v>
      </c>
      <c r="E82" s="123">
        <v>36</v>
      </c>
      <c r="F82" s="86">
        <v>3</v>
      </c>
      <c r="G82" s="123">
        <v>0.92</v>
      </c>
      <c r="H82" s="123">
        <v>281.12</v>
      </c>
      <c r="I82" s="124"/>
      <c r="J82" s="124"/>
      <c r="K82" s="123">
        <v>0.936</v>
      </c>
      <c r="L82" s="123">
        <v>0.429</v>
      </c>
      <c r="M82" s="123">
        <v>0.5</v>
      </c>
      <c r="N82" s="393"/>
      <c r="O82" s="394"/>
      <c r="P82" s="446"/>
      <c r="Q82" s="109"/>
    </row>
    <row r="83" spans="1:17" s="270" customFormat="1" ht="12.75">
      <c r="A83" s="271"/>
      <c r="B83" s="271"/>
      <c r="C83" s="134"/>
      <c r="D83" s="14">
        <v>2009</v>
      </c>
      <c r="E83" s="12">
        <v>37</v>
      </c>
      <c r="F83" s="11">
        <v>3</v>
      </c>
      <c r="G83" s="12">
        <v>0.67</v>
      </c>
      <c r="H83" s="12">
        <v>234.67</v>
      </c>
      <c r="I83" s="11"/>
      <c r="J83" s="11"/>
      <c r="K83" s="12">
        <v>0.57</v>
      </c>
      <c r="L83" s="12">
        <v>0.357</v>
      </c>
      <c r="M83" s="12">
        <v>0.79</v>
      </c>
      <c r="N83" s="555"/>
      <c r="O83" s="556"/>
      <c r="P83" s="447"/>
      <c r="Q83" s="272"/>
    </row>
    <row r="84" spans="1:17" s="270" customFormat="1" ht="12.75">
      <c r="A84" s="132"/>
      <c r="B84" s="511"/>
      <c r="C84" s="511"/>
      <c r="D84" s="14">
        <v>2010</v>
      </c>
      <c r="E84" s="12">
        <v>38</v>
      </c>
      <c r="F84" s="11">
        <v>3</v>
      </c>
      <c r="G84" s="12">
        <v>0.63</v>
      </c>
      <c r="H84" s="12">
        <v>227.1</v>
      </c>
      <c r="I84" s="11"/>
      <c r="J84" s="11"/>
      <c r="K84" s="12">
        <v>0.57</v>
      </c>
      <c r="L84" s="12">
        <v>0.365</v>
      </c>
      <c r="M84" s="12">
        <v>0.5</v>
      </c>
      <c r="N84" s="43"/>
      <c r="O84" s="170"/>
      <c r="P84" s="448"/>
      <c r="Q84" s="272"/>
    </row>
    <row r="85" spans="1:17" s="270" customFormat="1" ht="12.75">
      <c r="A85" s="400"/>
      <c r="B85" s="442"/>
      <c r="C85" s="442"/>
      <c r="D85" s="512"/>
      <c r="E85" s="177"/>
      <c r="F85" s="62"/>
      <c r="G85" s="177"/>
      <c r="H85" s="177"/>
      <c r="I85" s="62"/>
      <c r="J85" s="62"/>
      <c r="K85" s="177"/>
      <c r="L85" s="177"/>
      <c r="M85" s="177"/>
      <c r="N85" s="177"/>
      <c r="O85" s="490"/>
      <c r="P85" s="177"/>
      <c r="Q85" s="272"/>
    </row>
    <row r="86" spans="1:17" s="270" customFormat="1" ht="12.75">
      <c r="A86" s="3" t="s">
        <v>146</v>
      </c>
      <c r="B86" s="3" t="s">
        <v>147</v>
      </c>
      <c r="C86" s="3" t="s">
        <v>148</v>
      </c>
      <c r="D86" s="3">
        <v>1</v>
      </c>
      <c r="E86" s="3">
        <v>2</v>
      </c>
      <c r="F86" s="3">
        <v>3</v>
      </c>
      <c r="G86" s="3">
        <v>4</v>
      </c>
      <c r="H86" s="3">
        <v>5</v>
      </c>
      <c r="I86" s="3">
        <v>6</v>
      </c>
      <c r="J86" s="3">
        <v>7</v>
      </c>
      <c r="K86" s="3">
        <v>8</v>
      </c>
      <c r="L86" s="3">
        <v>9</v>
      </c>
      <c r="M86" s="548">
        <v>10</v>
      </c>
      <c r="N86" s="598">
        <v>11</v>
      </c>
      <c r="O86" s="599"/>
      <c r="P86" s="448"/>
      <c r="Q86" s="272"/>
    </row>
    <row r="87" spans="1:16" s="270" customFormat="1" ht="24.75" customHeight="1">
      <c r="A87" s="153">
        <v>5</v>
      </c>
      <c r="B87" s="118" t="s">
        <v>161</v>
      </c>
      <c r="C87" s="306" t="s">
        <v>70</v>
      </c>
      <c r="D87" s="300" t="s">
        <v>403</v>
      </c>
      <c r="E87" s="12"/>
      <c r="F87" s="11"/>
      <c r="G87" s="12">
        <v>0.16</v>
      </c>
      <c r="H87" s="12">
        <v>22.12</v>
      </c>
      <c r="I87" s="16"/>
      <c r="J87" s="11"/>
      <c r="K87" s="16"/>
      <c r="L87" s="12">
        <v>1.1</v>
      </c>
      <c r="M87" s="11"/>
      <c r="N87" s="15"/>
      <c r="O87" s="143"/>
      <c r="P87" s="288"/>
    </row>
    <row r="88" spans="1:16" s="270" customFormat="1" ht="13.5" customHeight="1">
      <c r="A88" s="69"/>
      <c r="B88" s="134"/>
      <c r="C88" s="310" t="s">
        <v>207</v>
      </c>
      <c r="D88" s="295" t="s">
        <v>403</v>
      </c>
      <c r="E88" s="58">
        <v>30</v>
      </c>
      <c r="F88" s="59">
        <v>3</v>
      </c>
      <c r="G88" s="58">
        <v>2.43</v>
      </c>
      <c r="H88" s="58">
        <v>2662</v>
      </c>
      <c r="I88" s="82"/>
      <c r="J88" s="59"/>
      <c r="K88" s="82"/>
      <c r="L88" s="58">
        <v>17</v>
      </c>
      <c r="M88" s="59"/>
      <c r="N88" s="127"/>
      <c r="O88" s="128"/>
      <c r="P88" s="288"/>
    </row>
    <row r="89" spans="1:16" s="270" customFormat="1" ht="26.25" customHeight="1">
      <c r="A89" s="69"/>
      <c r="B89" s="475"/>
      <c r="C89" s="474" t="s">
        <v>183</v>
      </c>
      <c r="D89" s="146" t="s">
        <v>212</v>
      </c>
      <c r="E89" s="12">
        <v>30</v>
      </c>
      <c r="F89" s="11">
        <v>3</v>
      </c>
      <c r="G89" s="12">
        <v>2.59</v>
      </c>
      <c r="H89" s="12">
        <v>2684.12</v>
      </c>
      <c r="I89" s="16"/>
      <c r="J89" s="11"/>
      <c r="K89" s="16"/>
      <c r="L89" s="12">
        <v>18.1</v>
      </c>
      <c r="M89" s="11"/>
      <c r="N89" s="15"/>
      <c r="O89" s="143"/>
      <c r="P89" s="85"/>
    </row>
    <row r="90" spans="1:16" ht="12.75">
      <c r="A90" s="93"/>
      <c r="B90" s="163"/>
      <c r="C90" s="93"/>
      <c r="D90" s="210">
        <v>2006</v>
      </c>
      <c r="E90" s="12">
        <v>6</v>
      </c>
      <c r="F90" s="14">
        <v>3</v>
      </c>
      <c r="G90" s="14">
        <v>0.48</v>
      </c>
      <c r="H90" s="25">
        <v>532.4</v>
      </c>
      <c r="I90" s="3"/>
      <c r="J90" s="3"/>
      <c r="K90" s="3"/>
      <c r="L90" s="25">
        <v>3.4</v>
      </c>
      <c r="M90" s="3"/>
      <c r="N90" s="565"/>
      <c r="O90" s="566"/>
      <c r="P90" s="449"/>
    </row>
    <row r="91" spans="1:16" s="270" customFormat="1" ht="12.75">
      <c r="A91" s="69"/>
      <c r="C91" s="68"/>
      <c r="D91" s="14">
        <v>2007</v>
      </c>
      <c r="E91" s="12">
        <v>6</v>
      </c>
      <c r="F91" s="11">
        <v>3</v>
      </c>
      <c r="G91" s="12">
        <v>0.64</v>
      </c>
      <c r="H91" s="11">
        <v>554.52</v>
      </c>
      <c r="I91" s="6"/>
      <c r="J91" s="6"/>
      <c r="K91" s="6"/>
      <c r="L91" s="12">
        <v>4.5</v>
      </c>
      <c r="M91" s="6"/>
      <c r="N91" s="582"/>
      <c r="O91" s="583"/>
      <c r="P91" s="450"/>
    </row>
    <row r="92" spans="1:16" ht="12.75">
      <c r="A92" s="53"/>
      <c r="B92" s="51"/>
      <c r="C92" s="51"/>
      <c r="D92" s="14">
        <v>2008</v>
      </c>
      <c r="E92" s="25">
        <v>6</v>
      </c>
      <c r="F92" s="14">
        <v>3</v>
      </c>
      <c r="G92" s="25">
        <v>0.49</v>
      </c>
      <c r="H92" s="25">
        <v>532.4</v>
      </c>
      <c r="I92" s="6"/>
      <c r="J92" s="6"/>
      <c r="K92" s="6"/>
      <c r="L92" s="25">
        <v>3.4</v>
      </c>
      <c r="M92" s="6"/>
      <c r="N92" s="154"/>
      <c r="O92" s="8"/>
      <c r="P92" s="72"/>
    </row>
    <row r="93" spans="1:16" ht="12.75">
      <c r="A93" s="53"/>
      <c r="B93" s="51"/>
      <c r="C93" s="51"/>
      <c r="D93" s="14">
        <v>2009</v>
      </c>
      <c r="E93" s="25">
        <v>6</v>
      </c>
      <c r="F93" s="14">
        <v>3</v>
      </c>
      <c r="G93" s="25">
        <v>0.49</v>
      </c>
      <c r="H93" s="25">
        <v>532.4</v>
      </c>
      <c r="I93" s="6"/>
      <c r="J93" s="6"/>
      <c r="K93" s="6"/>
      <c r="L93" s="25">
        <v>3.4</v>
      </c>
      <c r="M93" s="6"/>
      <c r="N93" s="154"/>
      <c r="O93" s="8"/>
      <c r="P93" s="72"/>
    </row>
    <row r="94" spans="1:16" ht="12" customHeight="1">
      <c r="A94" s="53"/>
      <c r="C94" s="51"/>
      <c r="D94" s="14">
        <v>2010</v>
      </c>
      <c r="E94" s="25">
        <v>6</v>
      </c>
      <c r="F94" s="14">
        <v>3</v>
      </c>
      <c r="G94" s="25">
        <v>0.49</v>
      </c>
      <c r="H94" s="25">
        <v>532.4</v>
      </c>
      <c r="I94" s="6"/>
      <c r="J94" s="6"/>
      <c r="K94" s="6"/>
      <c r="L94" s="25">
        <v>3.4</v>
      </c>
      <c r="M94" s="6"/>
      <c r="N94" s="154"/>
      <c r="O94" s="8"/>
      <c r="P94" s="72"/>
    </row>
    <row r="95" spans="1:15" s="270" customFormat="1" ht="25.5">
      <c r="A95" s="153">
        <v>6</v>
      </c>
      <c r="B95" s="49" t="s">
        <v>214</v>
      </c>
      <c r="C95" s="306" t="s">
        <v>70</v>
      </c>
      <c r="D95" s="300" t="s">
        <v>403</v>
      </c>
      <c r="E95" s="12"/>
      <c r="F95" s="11"/>
      <c r="G95" s="12">
        <v>0.35</v>
      </c>
      <c r="H95" s="11">
        <v>173.4</v>
      </c>
      <c r="I95" s="6"/>
      <c r="J95" s="6"/>
      <c r="K95" s="14"/>
      <c r="L95" s="12">
        <v>0.991</v>
      </c>
      <c r="M95" s="14"/>
      <c r="N95" s="126"/>
      <c r="O95" s="126"/>
    </row>
    <row r="96" spans="1:15" s="270" customFormat="1" ht="12.75">
      <c r="A96" s="69"/>
      <c r="B96" s="68"/>
      <c r="C96" s="306" t="s">
        <v>206</v>
      </c>
      <c r="D96" s="300" t="s">
        <v>403</v>
      </c>
      <c r="E96" s="12">
        <v>300</v>
      </c>
      <c r="F96" s="11">
        <v>3</v>
      </c>
      <c r="G96" s="12">
        <v>3.51</v>
      </c>
      <c r="H96" s="11">
        <v>2500</v>
      </c>
      <c r="I96" s="6"/>
      <c r="J96" s="6"/>
      <c r="K96" s="14"/>
      <c r="L96" s="12">
        <v>10</v>
      </c>
      <c r="M96" s="14"/>
      <c r="N96" s="126"/>
      <c r="O96" s="126"/>
    </row>
    <row r="97" spans="1:15" s="270" customFormat="1" ht="12.75">
      <c r="A97" s="69"/>
      <c r="B97" s="68"/>
      <c r="C97" s="308" t="s">
        <v>71</v>
      </c>
      <c r="D97" s="300" t="s">
        <v>403</v>
      </c>
      <c r="E97" s="12"/>
      <c r="F97" s="11"/>
      <c r="G97" s="12">
        <v>0.26</v>
      </c>
      <c r="H97" s="11">
        <v>112.5</v>
      </c>
      <c r="I97" s="6"/>
      <c r="J97" s="6"/>
      <c r="K97" s="14"/>
      <c r="L97" s="12">
        <v>0.75</v>
      </c>
      <c r="M97" s="14"/>
      <c r="N97" s="126"/>
      <c r="O97" s="126"/>
    </row>
    <row r="98" spans="1:15" s="270" customFormat="1" ht="22.5">
      <c r="A98" s="69"/>
      <c r="B98" s="68"/>
      <c r="C98" s="306" t="s">
        <v>210</v>
      </c>
      <c r="D98" s="300" t="s">
        <v>403</v>
      </c>
      <c r="E98" s="12">
        <v>267.5</v>
      </c>
      <c r="F98" s="11">
        <v>3</v>
      </c>
      <c r="G98" s="12">
        <v>1.1</v>
      </c>
      <c r="H98" s="11">
        <v>849.15</v>
      </c>
      <c r="I98" s="6"/>
      <c r="J98" s="6"/>
      <c r="K98" s="14"/>
      <c r="L98" s="12">
        <v>3.145</v>
      </c>
      <c r="M98" s="14"/>
      <c r="N98" s="126"/>
      <c r="O98" s="126"/>
    </row>
    <row r="99" spans="1:15" s="270" customFormat="1" ht="12.75">
      <c r="A99" s="69"/>
      <c r="B99" s="68"/>
      <c r="C99" s="308" t="s">
        <v>208</v>
      </c>
      <c r="D99" s="300" t="s">
        <v>403</v>
      </c>
      <c r="E99" s="12"/>
      <c r="F99" s="11"/>
      <c r="G99" s="12">
        <v>0.2</v>
      </c>
      <c r="H99" s="11">
        <v>122.34</v>
      </c>
      <c r="I99" s="6"/>
      <c r="J99" s="6"/>
      <c r="K99" s="14"/>
      <c r="L99" s="12">
        <v>0.569</v>
      </c>
      <c r="M99" s="14"/>
      <c r="N99" s="126"/>
      <c r="O99" s="126"/>
    </row>
    <row r="100" spans="1:15" s="270" customFormat="1" ht="12.75">
      <c r="A100" s="69"/>
      <c r="B100" s="68"/>
      <c r="C100" s="311" t="s">
        <v>209</v>
      </c>
      <c r="D100" s="300" t="s">
        <v>403</v>
      </c>
      <c r="E100" s="12"/>
      <c r="F100" s="11"/>
      <c r="G100" s="12">
        <v>0.08</v>
      </c>
      <c r="H100" s="12">
        <v>53</v>
      </c>
      <c r="I100" s="6"/>
      <c r="J100" s="6"/>
      <c r="K100" s="14"/>
      <c r="L100" s="12">
        <v>0.237</v>
      </c>
      <c r="M100" s="14"/>
      <c r="N100" s="126"/>
      <c r="O100" s="126"/>
    </row>
    <row r="101" spans="1:15" s="270" customFormat="1" ht="12.75">
      <c r="A101" s="69"/>
      <c r="B101" s="68"/>
      <c r="C101" s="310" t="s">
        <v>207</v>
      </c>
      <c r="D101" s="300" t="s">
        <v>403</v>
      </c>
      <c r="E101" s="12">
        <v>82</v>
      </c>
      <c r="F101" s="11">
        <v>3</v>
      </c>
      <c r="G101" s="12">
        <v>1.09</v>
      </c>
      <c r="H101" s="12">
        <v>167.5</v>
      </c>
      <c r="I101" s="6"/>
      <c r="J101" s="6"/>
      <c r="K101" s="25">
        <v>1.45</v>
      </c>
      <c r="L101" s="12"/>
      <c r="M101" s="14"/>
      <c r="N101" s="126"/>
      <c r="O101" s="126"/>
    </row>
    <row r="102" spans="1:16" s="270" customFormat="1" ht="25.5">
      <c r="A102" s="69"/>
      <c r="B102" s="342"/>
      <c r="C102" s="476" t="s">
        <v>183</v>
      </c>
      <c r="D102" s="115" t="s">
        <v>212</v>
      </c>
      <c r="E102" s="12">
        <v>649.5</v>
      </c>
      <c r="F102" s="11">
        <v>3</v>
      </c>
      <c r="G102" s="12">
        <v>6.59</v>
      </c>
      <c r="H102" s="139">
        <v>3977.89</v>
      </c>
      <c r="I102" s="6"/>
      <c r="J102" s="6"/>
      <c r="K102" s="12">
        <v>1.45</v>
      </c>
      <c r="L102" s="12">
        <v>15.692</v>
      </c>
      <c r="M102" s="14"/>
      <c r="N102" s="43"/>
      <c r="O102" s="8"/>
      <c r="P102" s="288"/>
    </row>
    <row r="103" spans="1:16" s="270" customFormat="1" ht="12.75">
      <c r="A103" s="69"/>
      <c r="B103" s="342"/>
      <c r="C103" s="67"/>
      <c r="D103" s="210">
        <v>2006</v>
      </c>
      <c r="E103" s="12">
        <v>316.4</v>
      </c>
      <c r="F103" s="11">
        <v>3</v>
      </c>
      <c r="G103" s="12">
        <v>1.35</v>
      </c>
      <c r="H103" s="139">
        <v>810.18</v>
      </c>
      <c r="I103" s="6"/>
      <c r="J103" s="6"/>
      <c r="K103" s="25">
        <v>0.29</v>
      </c>
      <c r="L103" s="12">
        <v>3.236</v>
      </c>
      <c r="M103" s="14"/>
      <c r="N103" s="154"/>
      <c r="O103" s="8"/>
      <c r="P103" s="288"/>
    </row>
    <row r="104" spans="1:16" s="270" customFormat="1" ht="12.75">
      <c r="A104" s="69"/>
      <c r="B104" s="68"/>
      <c r="C104" s="67"/>
      <c r="D104" s="14">
        <v>2007</v>
      </c>
      <c r="E104" s="12">
        <v>80.4</v>
      </c>
      <c r="F104" s="11">
        <v>3</v>
      </c>
      <c r="G104" s="12">
        <v>1.45</v>
      </c>
      <c r="H104" s="139">
        <v>852.01</v>
      </c>
      <c r="I104" s="6"/>
      <c r="J104" s="6"/>
      <c r="K104" s="25">
        <v>0.29</v>
      </c>
      <c r="L104" s="12">
        <v>3.525</v>
      </c>
      <c r="M104" s="14"/>
      <c r="N104" s="154"/>
      <c r="O104" s="8"/>
      <c r="P104" s="288"/>
    </row>
    <row r="105" spans="1:16" s="270" customFormat="1" ht="12.75">
      <c r="A105" s="69"/>
      <c r="B105" s="68"/>
      <c r="C105" s="67"/>
      <c r="D105" s="14">
        <v>2008</v>
      </c>
      <c r="E105" s="12">
        <v>91.9</v>
      </c>
      <c r="F105" s="11">
        <v>3</v>
      </c>
      <c r="G105" s="12">
        <v>1.23</v>
      </c>
      <c r="H105" s="139">
        <v>750.16</v>
      </c>
      <c r="I105" s="6"/>
      <c r="J105" s="6"/>
      <c r="K105" s="25">
        <v>0.29</v>
      </c>
      <c r="L105" s="12">
        <v>2.886</v>
      </c>
      <c r="M105" s="14"/>
      <c r="N105" s="154"/>
      <c r="O105" s="8"/>
      <c r="P105" s="288"/>
    </row>
    <row r="106" spans="1:16" s="270" customFormat="1" ht="12.75">
      <c r="A106" s="69"/>
      <c r="B106" s="68"/>
      <c r="C106" s="67"/>
      <c r="D106" s="14">
        <v>2009</v>
      </c>
      <c r="E106" s="12">
        <v>74.4</v>
      </c>
      <c r="F106" s="11">
        <v>3</v>
      </c>
      <c r="G106" s="12">
        <v>1.28</v>
      </c>
      <c r="H106" s="139">
        <v>781.82</v>
      </c>
      <c r="I106" s="6"/>
      <c r="J106" s="6"/>
      <c r="K106" s="25">
        <v>0.29</v>
      </c>
      <c r="L106" s="12">
        <v>3.019</v>
      </c>
      <c r="M106" s="14"/>
      <c r="N106" s="154"/>
      <c r="O106" s="8"/>
      <c r="P106" s="288"/>
    </row>
    <row r="107" spans="1:16" s="270" customFormat="1" ht="12.75">
      <c r="A107" s="69"/>
      <c r="B107" s="68"/>
      <c r="C107" s="67"/>
      <c r="D107" s="14">
        <v>2010</v>
      </c>
      <c r="E107" s="12">
        <v>86.4</v>
      </c>
      <c r="F107" s="11">
        <v>3</v>
      </c>
      <c r="G107" s="12">
        <v>1.28</v>
      </c>
      <c r="H107" s="139">
        <v>783.72</v>
      </c>
      <c r="I107" s="6"/>
      <c r="J107" s="6"/>
      <c r="K107" s="25">
        <v>0.29</v>
      </c>
      <c r="L107" s="12">
        <v>3.026</v>
      </c>
      <c r="M107" s="14"/>
      <c r="N107" s="154"/>
      <c r="O107" s="8"/>
      <c r="P107" s="288"/>
    </row>
    <row r="108" spans="1:15" s="270" customFormat="1" ht="25.5">
      <c r="A108" s="153">
        <v>7</v>
      </c>
      <c r="B108" s="49" t="s">
        <v>215</v>
      </c>
      <c r="C108" s="306" t="s">
        <v>70</v>
      </c>
      <c r="D108" s="300" t="s">
        <v>403</v>
      </c>
      <c r="E108" s="12"/>
      <c r="F108" s="11"/>
      <c r="G108" s="12">
        <v>0.18</v>
      </c>
      <c r="H108" s="12">
        <v>87.45</v>
      </c>
      <c r="I108" s="162"/>
      <c r="J108" s="162"/>
      <c r="K108" s="162"/>
      <c r="L108" s="12">
        <v>0.5</v>
      </c>
      <c r="M108" s="14"/>
      <c r="N108" s="126"/>
      <c r="O108" s="126"/>
    </row>
    <row r="109" spans="1:15" s="270" customFormat="1" ht="12.75">
      <c r="A109" s="133"/>
      <c r="B109" s="68"/>
      <c r="C109" s="311" t="s">
        <v>209</v>
      </c>
      <c r="D109" s="300" t="s">
        <v>403</v>
      </c>
      <c r="E109" s="12">
        <v>30</v>
      </c>
      <c r="F109" s="11">
        <v>3</v>
      </c>
      <c r="G109" s="12">
        <v>0.13</v>
      </c>
      <c r="H109" s="12">
        <v>82</v>
      </c>
      <c r="I109" s="6"/>
      <c r="J109" s="6"/>
      <c r="K109" s="6"/>
      <c r="L109" s="12">
        <v>0.366</v>
      </c>
      <c r="M109" s="14"/>
      <c r="N109" s="126"/>
      <c r="O109" s="126"/>
    </row>
    <row r="110" spans="1:15" s="270" customFormat="1" ht="12.75">
      <c r="A110" s="133"/>
      <c r="B110" s="68"/>
      <c r="C110" s="308" t="s">
        <v>71</v>
      </c>
      <c r="D110" s="300" t="s">
        <v>403</v>
      </c>
      <c r="E110" s="12"/>
      <c r="F110" s="11"/>
      <c r="G110" s="12">
        <v>0.89</v>
      </c>
      <c r="H110" s="12">
        <v>375</v>
      </c>
      <c r="I110" s="6"/>
      <c r="J110" s="6"/>
      <c r="K110" s="6"/>
      <c r="L110" s="12">
        <v>2.5</v>
      </c>
      <c r="M110" s="14"/>
      <c r="N110" s="126"/>
      <c r="O110" s="126"/>
    </row>
    <row r="111" spans="1:15" s="270" customFormat="1" ht="12.75">
      <c r="A111" s="133"/>
      <c r="B111" s="68"/>
      <c r="C111" s="308" t="s">
        <v>208</v>
      </c>
      <c r="D111" s="300" t="s">
        <v>403</v>
      </c>
      <c r="E111" s="12">
        <v>740</v>
      </c>
      <c r="F111" s="11">
        <v>1.3</v>
      </c>
      <c r="G111" s="12">
        <v>6.93</v>
      </c>
      <c r="H111" s="11">
        <v>4245.87</v>
      </c>
      <c r="I111" s="6"/>
      <c r="J111" s="6"/>
      <c r="K111" s="6"/>
      <c r="L111" s="12">
        <v>19.748</v>
      </c>
      <c r="M111" s="14"/>
      <c r="N111" s="126"/>
      <c r="O111" s="126"/>
    </row>
    <row r="112" spans="1:15" s="270" customFormat="1" ht="12.75">
      <c r="A112" s="133"/>
      <c r="B112" s="68"/>
      <c r="C112" s="311" t="s">
        <v>203</v>
      </c>
      <c r="D112" s="300" t="s">
        <v>403</v>
      </c>
      <c r="E112" s="12">
        <v>570</v>
      </c>
      <c r="F112" s="11">
        <v>1</v>
      </c>
      <c r="G112" s="12">
        <v>0.83</v>
      </c>
      <c r="H112" s="12">
        <v>610</v>
      </c>
      <c r="I112" s="6"/>
      <c r="J112" s="6"/>
      <c r="K112" s="6"/>
      <c r="L112" s="12">
        <v>2.3</v>
      </c>
      <c r="M112" s="14"/>
      <c r="N112" s="126"/>
      <c r="O112" s="126"/>
    </row>
    <row r="113" spans="1:15" s="270" customFormat="1" ht="12.75">
      <c r="A113" s="133"/>
      <c r="B113" s="68"/>
      <c r="C113" s="311" t="s">
        <v>201</v>
      </c>
      <c r="D113" s="300" t="s">
        <v>403</v>
      </c>
      <c r="E113" s="12">
        <v>2510</v>
      </c>
      <c r="F113" s="11">
        <v>1</v>
      </c>
      <c r="G113" s="12"/>
      <c r="H113" s="11"/>
      <c r="I113" s="6"/>
      <c r="J113" s="6"/>
      <c r="K113" s="6"/>
      <c r="L113" s="11"/>
      <c r="M113" s="14"/>
      <c r="N113" s="126"/>
      <c r="O113" s="126"/>
    </row>
    <row r="114" spans="1:15" s="270" customFormat="1" ht="12.75">
      <c r="A114" s="133"/>
      <c r="B114" s="68"/>
      <c r="C114" s="307" t="s">
        <v>205</v>
      </c>
      <c r="D114" s="300" t="s">
        <v>403</v>
      </c>
      <c r="E114" s="12">
        <v>240</v>
      </c>
      <c r="F114" s="11">
        <v>1</v>
      </c>
      <c r="G114" s="12">
        <v>3.089</v>
      </c>
      <c r="H114" s="12">
        <v>1976</v>
      </c>
      <c r="I114" s="6"/>
      <c r="J114" s="6"/>
      <c r="K114" s="6"/>
      <c r="L114" s="12">
        <v>8.8</v>
      </c>
      <c r="M114" s="14"/>
      <c r="N114" s="126"/>
      <c r="O114" s="126"/>
    </row>
    <row r="115" spans="1:15" s="270" customFormat="1" ht="12.75">
      <c r="A115" s="252"/>
      <c r="B115" s="68"/>
      <c r="C115" s="310" t="s">
        <v>207</v>
      </c>
      <c r="D115" s="300" t="s">
        <v>403</v>
      </c>
      <c r="E115" s="12">
        <v>450</v>
      </c>
      <c r="F115" s="11">
        <v>3</v>
      </c>
      <c r="G115" s="12"/>
      <c r="H115" s="11"/>
      <c r="I115" s="6"/>
      <c r="J115" s="6"/>
      <c r="K115" s="6"/>
      <c r="L115" s="12"/>
      <c r="M115" s="14"/>
      <c r="N115" s="126"/>
      <c r="O115" s="126"/>
    </row>
    <row r="116" spans="1:16" s="270" customFormat="1" ht="25.5">
      <c r="A116" s="252"/>
      <c r="B116" s="342"/>
      <c r="C116" s="476" t="s">
        <v>183</v>
      </c>
      <c r="D116" s="115" t="s">
        <v>212</v>
      </c>
      <c r="E116" s="12">
        <v>4540</v>
      </c>
      <c r="F116" s="11">
        <v>1.3</v>
      </c>
      <c r="G116" s="12">
        <v>12.05</v>
      </c>
      <c r="H116" s="139">
        <v>7376.32</v>
      </c>
      <c r="I116" s="6"/>
      <c r="J116" s="6"/>
      <c r="K116" s="6"/>
      <c r="L116" s="12">
        <v>34.214</v>
      </c>
      <c r="M116" s="14"/>
      <c r="N116" s="15"/>
      <c r="O116" s="8"/>
      <c r="P116" s="288"/>
    </row>
    <row r="117" spans="1:16" s="270" customFormat="1" ht="12.75">
      <c r="A117" s="69"/>
      <c r="B117" s="342"/>
      <c r="C117" s="67"/>
      <c r="D117" s="210">
        <v>2006</v>
      </c>
      <c r="E117" s="12">
        <v>2405</v>
      </c>
      <c r="F117" s="11">
        <v>1.3</v>
      </c>
      <c r="G117" s="12">
        <v>2.27</v>
      </c>
      <c r="H117" s="139">
        <v>1462.65</v>
      </c>
      <c r="I117" s="6"/>
      <c r="J117" s="6"/>
      <c r="K117" s="6"/>
      <c r="L117" s="12">
        <v>6.467</v>
      </c>
      <c r="M117" s="14"/>
      <c r="N117" s="154"/>
      <c r="O117" s="8"/>
      <c r="P117" s="288"/>
    </row>
    <row r="118" spans="1:16" s="270" customFormat="1" ht="12.75">
      <c r="A118" s="69"/>
      <c r="B118" s="68"/>
      <c r="C118" s="67"/>
      <c r="D118" s="14">
        <v>2007</v>
      </c>
      <c r="E118" s="12">
        <v>1065</v>
      </c>
      <c r="F118" s="11">
        <v>1.3</v>
      </c>
      <c r="G118" s="12">
        <v>3.34</v>
      </c>
      <c r="H118" s="139">
        <v>2053.37</v>
      </c>
      <c r="I118" s="6"/>
      <c r="J118" s="6"/>
      <c r="K118" s="6"/>
      <c r="L118" s="12">
        <v>9.477</v>
      </c>
      <c r="M118" s="14"/>
      <c r="N118" s="154"/>
      <c r="O118" s="8"/>
      <c r="P118" s="288"/>
    </row>
    <row r="119" spans="1:16" s="270" customFormat="1" ht="12.75">
      <c r="A119" s="69"/>
      <c r="B119" s="68"/>
      <c r="C119" s="67"/>
      <c r="D119" s="14">
        <v>2008</v>
      </c>
      <c r="E119" s="12">
        <v>950</v>
      </c>
      <c r="F119" s="11">
        <v>1.3</v>
      </c>
      <c r="G119" s="12">
        <v>2.06</v>
      </c>
      <c r="H119" s="139">
        <v>1257.6</v>
      </c>
      <c r="I119" s="6"/>
      <c r="J119" s="6"/>
      <c r="K119" s="6"/>
      <c r="L119" s="12">
        <v>5.84</v>
      </c>
      <c r="M119" s="14"/>
      <c r="N119" s="154"/>
      <c r="O119" s="8"/>
      <c r="P119" s="288"/>
    </row>
    <row r="120" spans="1:16" s="270" customFormat="1" ht="12.75">
      <c r="A120" s="69"/>
      <c r="B120" s="68"/>
      <c r="C120" s="67"/>
      <c r="D120" s="14">
        <v>2009</v>
      </c>
      <c r="E120" s="12">
        <v>60</v>
      </c>
      <c r="F120" s="11">
        <v>3</v>
      </c>
      <c r="G120" s="12">
        <v>2.31</v>
      </c>
      <c r="H120" s="139">
        <v>1335.1</v>
      </c>
      <c r="I120" s="6"/>
      <c r="J120" s="6"/>
      <c r="K120" s="6"/>
      <c r="L120" s="12">
        <v>6.54</v>
      </c>
      <c r="M120" s="14"/>
      <c r="N120" s="154"/>
      <c r="O120" s="8"/>
      <c r="P120" s="288"/>
    </row>
    <row r="121" spans="1:16" s="270" customFormat="1" ht="12.75">
      <c r="A121" s="52"/>
      <c r="B121" s="50"/>
      <c r="C121" s="50"/>
      <c r="D121" s="14">
        <v>2010</v>
      </c>
      <c r="E121" s="12">
        <v>60</v>
      </c>
      <c r="F121" s="11">
        <v>3</v>
      </c>
      <c r="G121" s="12">
        <v>2.07</v>
      </c>
      <c r="H121" s="139">
        <v>1267.6</v>
      </c>
      <c r="I121" s="6"/>
      <c r="J121" s="6"/>
      <c r="K121" s="6"/>
      <c r="L121" s="12">
        <v>5.89</v>
      </c>
      <c r="M121" s="14"/>
      <c r="N121" s="154"/>
      <c r="O121" s="8"/>
      <c r="P121" s="288"/>
    </row>
    <row r="122" spans="1:15" s="270" customFormat="1" ht="38.25">
      <c r="A122" s="101"/>
      <c r="B122" s="228" t="s">
        <v>163</v>
      </c>
      <c r="C122" s="49"/>
      <c r="D122" s="2" t="s">
        <v>212</v>
      </c>
      <c r="E122" s="47" t="s">
        <v>101</v>
      </c>
      <c r="F122" s="2" t="s">
        <v>121</v>
      </c>
      <c r="G122" s="97">
        <f>G12+G18+G19+G20+G30+G31+G32+G33+G34+G35+G36+G37+G38+G39+G40+G50+G51+G52+G53+G54+G55+G56+G57+G58+G59+G60+G61+G62+G63+G72+G73+G74+G75+G76+G77+G78+G87+G88+G95+G96+G97+G98+G99+G100+G101+G108+G109+G110+G111+G112+G114</f>
        <v>209.765</v>
      </c>
      <c r="H122" s="485">
        <f>H12+H18+H19+H20+H30+H31+H32+H33+H34+H35+H36+H37+H38+H39+H40+H50+H51+H52+H53+H54+H55+H56+H57+H58+H59+H60+H61+H62+H63+H72+H73+H74+H75+H76+H77+H78+H87+H88+H95+H96+H97+H98+H99+H100+H101+H108+H109+H110+H111+H112+H113+H114+H115</f>
        <v>135340.06999999995</v>
      </c>
      <c r="I122" s="126"/>
      <c r="J122" s="126"/>
      <c r="K122" s="97">
        <f>K67+K73+K76+K101</f>
        <v>4.72</v>
      </c>
      <c r="L122" s="97">
        <f>L12+L21+L43+L65+L79+L89+L102+L116</f>
        <v>596.79</v>
      </c>
      <c r="M122" s="97">
        <f>M65+M79</f>
        <v>3.04</v>
      </c>
      <c r="N122" s="25"/>
      <c r="O122" s="61"/>
    </row>
    <row r="123" spans="1:15" s="270" customFormat="1" ht="12.75">
      <c r="A123" s="69"/>
      <c r="B123" s="35"/>
      <c r="C123" s="68"/>
      <c r="D123" s="222">
        <v>2006</v>
      </c>
      <c r="E123" s="105">
        <f>E23+E67+E80+E90+E103+E117+E45</f>
        <v>18847.4</v>
      </c>
      <c r="F123" s="260">
        <v>1.3</v>
      </c>
      <c r="G123" s="105">
        <f aca="true" t="shared" si="0" ref="G123:H127">G13+G23+G45+G67+G80+G90+G103+G117</f>
        <v>56.330000000000005</v>
      </c>
      <c r="H123" s="327">
        <f t="shared" si="0"/>
        <v>35778.560000000005</v>
      </c>
      <c r="I123" s="60"/>
      <c r="J123" s="60"/>
      <c r="K123" s="105">
        <f>K67+K80+K103</f>
        <v>0.9139999999999999</v>
      </c>
      <c r="L123" s="105">
        <f>L13+L23+L45+L67+L80+L90+L103+L117</f>
        <v>160.222</v>
      </c>
      <c r="M123" s="420">
        <f>M67+M80</f>
        <v>0.5</v>
      </c>
      <c r="N123" s="58"/>
      <c r="O123" s="61"/>
    </row>
    <row r="124" spans="1:15" s="270" customFormat="1" ht="12.75">
      <c r="A124" s="69"/>
      <c r="B124" s="68"/>
      <c r="C124" s="68"/>
      <c r="D124" s="3">
        <v>2007</v>
      </c>
      <c r="E124" s="105">
        <f>E24+E68+E81+E91+E104+E118+E46</f>
        <v>21542.879999999997</v>
      </c>
      <c r="F124" s="260">
        <v>1.3</v>
      </c>
      <c r="G124" s="105">
        <f t="shared" si="0"/>
        <v>51.459999999999994</v>
      </c>
      <c r="H124" s="327">
        <f t="shared" si="0"/>
        <v>33059.34</v>
      </c>
      <c r="I124" s="60"/>
      <c r="J124" s="60"/>
      <c r="K124" s="105">
        <f>K68+K81+K104</f>
        <v>0.8599999999999999</v>
      </c>
      <c r="L124" s="105">
        <f>L14+L24+L46+L68+L81+L91+L104+L118</f>
        <v>147.14600000000002</v>
      </c>
      <c r="M124" s="420">
        <f>M68+M81</f>
        <v>0.5</v>
      </c>
      <c r="N124" s="58"/>
      <c r="O124" s="61"/>
    </row>
    <row r="125" spans="1:15" s="270" customFormat="1" ht="12.75">
      <c r="A125" s="252"/>
      <c r="B125" s="342"/>
      <c r="C125" s="342"/>
      <c r="D125" s="3">
        <v>2008</v>
      </c>
      <c r="E125" s="105">
        <f>E25+E69+E82+E92+E105+E119+E47</f>
        <v>8914.56</v>
      </c>
      <c r="F125" s="260">
        <v>1.3</v>
      </c>
      <c r="G125" s="105">
        <f t="shared" si="0"/>
        <v>33.45</v>
      </c>
      <c r="H125" s="327">
        <f t="shared" si="0"/>
        <v>22138.41</v>
      </c>
      <c r="I125" s="60"/>
      <c r="J125" s="60"/>
      <c r="K125" s="105">
        <f>K69+K82+K105</f>
        <v>1.226</v>
      </c>
      <c r="L125" s="105">
        <f>L15+L25+L47+L69+L82+L92+L105+L119</f>
        <v>94.51400000000001</v>
      </c>
      <c r="M125" s="97">
        <f>M69+M82</f>
        <v>0.5</v>
      </c>
      <c r="N125" s="12"/>
      <c r="O125" s="61"/>
    </row>
    <row r="126" spans="1:15" s="270" customFormat="1" ht="12.75">
      <c r="A126" s="69"/>
      <c r="B126" s="68"/>
      <c r="C126" s="68"/>
      <c r="D126" s="3">
        <v>2009</v>
      </c>
      <c r="E126" s="105">
        <f>E26+E70+E83+E93+E106+E120+E48</f>
        <v>3678.8500000000004</v>
      </c>
      <c r="F126" s="260">
        <v>1.3</v>
      </c>
      <c r="G126" s="105">
        <f t="shared" si="0"/>
        <v>37.46000000000001</v>
      </c>
      <c r="H126" s="327">
        <f t="shared" si="0"/>
        <v>24201.25</v>
      </c>
      <c r="I126" s="60"/>
      <c r="J126" s="60"/>
      <c r="K126" s="105">
        <f>K70+K83+K106</f>
        <v>0.8599999999999999</v>
      </c>
      <c r="L126" s="105">
        <f>L16+L26+L48+L70+L83+L93+L106+L120</f>
        <v>106.50500000000001</v>
      </c>
      <c r="M126" s="420">
        <f>M70+M83</f>
        <v>0.79</v>
      </c>
      <c r="N126" s="58"/>
      <c r="O126" s="61"/>
    </row>
    <row r="127" spans="1:15" s="270" customFormat="1" ht="15" customHeight="1">
      <c r="A127" s="52"/>
      <c r="B127" s="273"/>
      <c r="C127" s="112"/>
      <c r="D127" s="3">
        <v>2010</v>
      </c>
      <c r="E127" s="104">
        <f>E27+E71+E84+E94+E107+E121+E49</f>
        <v>2988.3199999999997</v>
      </c>
      <c r="F127" s="260">
        <v>1.3</v>
      </c>
      <c r="G127" s="140">
        <f t="shared" si="0"/>
        <v>31.07</v>
      </c>
      <c r="H127" s="140">
        <f t="shared" si="0"/>
        <v>20162.51</v>
      </c>
      <c r="I127" s="104"/>
      <c r="J127" s="104"/>
      <c r="K127" s="412">
        <f>K71+K84+K107</f>
        <v>0.8599999999999999</v>
      </c>
      <c r="L127" s="140">
        <f>L17+L27+L49+L71+L84+L94+L107+L121</f>
        <v>88.403</v>
      </c>
      <c r="M127" s="140">
        <f>M71+M84</f>
        <v>0.75</v>
      </c>
      <c r="N127" s="119"/>
      <c r="O127" s="90"/>
    </row>
    <row r="128" spans="1:15" s="270" customFormat="1" ht="15" customHeight="1">
      <c r="A128" s="207"/>
      <c r="B128" s="272"/>
      <c r="C128" s="354"/>
      <c r="D128" s="516"/>
      <c r="E128" s="488"/>
      <c r="F128" s="363"/>
      <c r="G128" s="517"/>
      <c r="H128" s="517"/>
      <c r="I128" s="488"/>
      <c r="J128" s="488"/>
      <c r="K128" s="518"/>
      <c r="L128" s="517"/>
      <c r="M128" s="517"/>
      <c r="N128" s="519"/>
      <c r="O128" s="515"/>
    </row>
    <row r="129" spans="1:15" s="270" customFormat="1" ht="15" customHeight="1">
      <c r="A129" s="207"/>
      <c r="B129" s="272"/>
      <c r="C129" s="354"/>
      <c r="D129" s="84"/>
      <c r="E129" s="488"/>
      <c r="F129" s="363"/>
      <c r="G129" s="517"/>
      <c r="H129" s="517"/>
      <c r="I129" s="488"/>
      <c r="J129" s="488"/>
      <c r="K129" s="518"/>
      <c r="L129" s="517"/>
      <c r="M129" s="517"/>
      <c r="N129" s="519"/>
      <c r="O129" s="515"/>
    </row>
    <row r="130" spans="1:16" s="270" customFormat="1" ht="12.75" customHeight="1">
      <c r="A130" s="3" t="s">
        <v>146</v>
      </c>
      <c r="B130" s="3" t="s">
        <v>147</v>
      </c>
      <c r="C130" s="3" t="s">
        <v>148</v>
      </c>
      <c r="D130" s="3">
        <v>1</v>
      </c>
      <c r="E130" s="3">
        <v>2</v>
      </c>
      <c r="F130" s="3">
        <v>3</v>
      </c>
      <c r="G130" s="3">
        <v>4</v>
      </c>
      <c r="H130" s="3">
        <v>5</v>
      </c>
      <c r="I130" s="3">
        <v>6</v>
      </c>
      <c r="J130" s="3">
        <v>7</v>
      </c>
      <c r="K130" s="3">
        <v>8</v>
      </c>
      <c r="L130" s="3">
        <v>9</v>
      </c>
      <c r="M130" s="545">
        <v>10</v>
      </c>
      <c r="N130" s="598">
        <v>11</v>
      </c>
      <c r="O130" s="606"/>
      <c r="P130" s="288"/>
    </row>
    <row r="131" spans="1:16" s="270" customFormat="1" ht="12.75">
      <c r="A131" s="596" t="s">
        <v>164</v>
      </c>
      <c r="B131" s="597"/>
      <c r="C131" s="597"/>
      <c r="D131" s="597"/>
      <c r="E131" s="597"/>
      <c r="F131" s="597"/>
      <c r="G131" s="597"/>
      <c r="H131" s="597"/>
      <c r="I131" s="597"/>
      <c r="J131" s="597"/>
      <c r="K131" s="597"/>
      <c r="L131" s="597"/>
      <c r="M131" s="597"/>
      <c r="N131" s="597"/>
      <c r="O131" s="597"/>
      <c r="P131" s="288"/>
    </row>
    <row r="132" spans="1:16" s="270" customFormat="1" ht="78.75" customHeight="1">
      <c r="A132" s="18">
        <v>8</v>
      </c>
      <c r="B132" s="26" t="s">
        <v>311</v>
      </c>
      <c r="C132" s="13" t="s">
        <v>72</v>
      </c>
      <c r="D132" s="11">
        <v>2006</v>
      </c>
      <c r="E132" s="12">
        <v>6000</v>
      </c>
      <c r="F132" s="11">
        <v>4</v>
      </c>
      <c r="G132" s="12">
        <v>5.65</v>
      </c>
      <c r="H132" s="12">
        <v>1397.8</v>
      </c>
      <c r="I132" s="6"/>
      <c r="J132" s="6"/>
      <c r="K132" s="12">
        <v>7.5</v>
      </c>
      <c r="L132" s="16"/>
      <c r="M132" s="106"/>
      <c r="N132" s="43"/>
      <c r="O132" s="194"/>
      <c r="P132" s="288"/>
    </row>
    <row r="133" spans="1:16" s="270" customFormat="1" ht="78.75" customHeight="1">
      <c r="A133" s="153">
        <v>9</v>
      </c>
      <c r="B133" s="35" t="s">
        <v>312</v>
      </c>
      <c r="C133" s="223" t="s">
        <v>73</v>
      </c>
      <c r="D133" s="125" t="s">
        <v>212</v>
      </c>
      <c r="E133" s="12">
        <v>5000</v>
      </c>
      <c r="F133" s="11">
        <v>3.4</v>
      </c>
      <c r="G133" s="12">
        <f>G134+G135+G136+G137+G138</f>
        <v>32.5</v>
      </c>
      <c r="H133" s="12">
        <f>H134+H135+H136+H137+H138</f>
        <v>8050</v>
      </c>
      <c r="I133" s="216"/>
      <c r="J133" s="216"/>
      <c r="K133" s="12">
        <v>43.3</v>
      </c>
      <c r="L133" s="16"/>
      <c r="M133" s="106"/>
      <c r="N133" s="43"/>
      <c r="O133" s="194"/>
      <c r="P133" s="288"/>
    </row>
    <row r="134" spans="1:16" s="270" customFormat="1" ht="14.25" customHeight="1">
      <c r="A134" s="133"/>
      <c r="B134" s="68"/>
      <c r="C134" s="168"/>
      <c r="D134" s="14">
        <v>2006</v>
      </c>
      <c r="E134" s="12">
        <v>1000</v>
      </c>
      <c r="F134" s="11">
        <v>3.4</v>
      </c>
      <c r="G134" s="12">
        <v>6.5</v>
      </c>
      <c r="H134" s="12">
        <v>1610</v>
      </c>
      <c r="I134" s="6"/>
      <c r="J134" s="6"/>
      <c r="K134" s="12">
        <v>8.66</v>
      </c>
      <c r="L134" s="16"/>
      <c r="M134" s="106"/>
      <c r="N134" s="43"/>
      <c r="O134" s="194"/>
      <c r="P134" s="288"/>
    </row>
    <row r="135" spans="1:16" s="270" customFormat="1" ht="13.5" customHeight="1">
      <c r="A135" s="133"/>
      <c r="B135" s="68"/>
      <c r="C135" s="168"/>
      <c r="D135" s="14">
        <v>2007</v>
      </c>
      <c r="E135" s="12">
        <v>1000</v>
      </c>
      <c r="F135" s="11">
        <v>3.4</v>
      </c>
      <c r="G135" s="12">
        <v>6.5</v>
      </c>
      <c r="H135" s="12">
        <v>1610</v>
      </c>
      <c r="I135" s="6"/>
      <c r="J135" s="6"/>
      <c r="K135" s="12">
        <v>8.66</v>
      </c>
      <c r="L135" s="16"/>
      <c r="M135" s="106"/>
      <c r="N135" s="43"/>
      <c r="O135" s="194"/>
      <c r="P135" s="288"/>
    </row>
    <row r="136" spans="1:16" s="270" customFormat="1" ht="13.5" customHeight="1">
      <c r="A136" s="133"/>
      <c r="B136" s="68"/>
      <c r="C136" s="168"/>
      <c r="D136" s="14">
        <v>2008</v>
      </c>
      <c r="E136" s="12">
        <v>1000</v>
      </c>
      <c r="F136" s="11">
        <v>3.4</v>
      </c>
      <c r="G136" s="12">
        <v>6.5</v>
      </c>
      <c r="H136" s="12">
        <v>1610</v>
      </c>
      <c r="I136" s="6"/>
      <c r="J136" s="6"/>
      <c r="K136" s="12">
        <v>8.66</v>
      </c>
      <c r="L136" s="16"/>
      <c r="M136" s="106"/>
      <c r="N136" s="43"/>
      <c r="O136" s="194"/>
      <c r="P136" s="288"/>
    </row>
    <row r="137" spans="1:16" s="270" customFormat="1" ht="14.25" customHeight="1">
      <c r="A137" s="133"/>
      <c r="B137" s="68"/>
      <c r="C137" s="168"/>
      <c r="D137" s="14">
        <v>2009</v>
      </c>
      <c r="E137" s="12">
        <v>1000</v>
      </c>
      <c r="F137" s="11">
        <v>3.4</v>
      </c>
      <c r="G137" s="12">
        <v>6.5</v>
      </c>
      <c r="H137" s="12">
        <v>1610</v>
      </c>
      <c r="I137" s="6"/>
      <c r="J137" s="6"/>
      <c r="K137" s="12">
        <v>8.66</v>
      </c>
      <c r="L137" s="16"/>
      <c r="M137" s="106"/>
      <c r="N137" s="43"/>
      <c r="O137" s="194"/>
      <c r="P137" s="288"/>
    </row>
    <row r="138" spans="1:16" s="270" customFormat="1" ht="13.5" customHeight="1">
      <c r="A138" s="132"/>
      <c r="B138" s="50"/>
      <c r="C138" s="167"/>
      <c r="D138" s="14">
        <v>2010</v>
      </c>
      <c r="E138" s="12">
        <v>1000</v>
      </c>
      <c r="F138" s="11">
        <v>3.4</v>
      </c>
      <c r="G138" s="12">
        <v>6.5</v>
      </c>
      <c r="H138" s="12">
        <v>1610</v>
      </c>
      <c r="I138" s="6"/>
      <c r="J138" s="6"/>
      <c r="K138" s="12">
        <v>8.66</v>
      </c>
      <c r="L138" s="16"/>
      <c r="M138" s="106"/>
      <c r="N138" s="43"/>
      <c r="O138" s="194"/>
      <c r="P138" s="288"/>
    </row>
    <row r="139" spans="1:16" s="270" customFormat="1" ht="45" customHeight="1">
      <c r="A139" s="153">
        <v>10</v>
      </c>
      <c r="B139" s="49" t="s">
        <v>292</v>
      </c>
      <c r="C139" s="223" t="s">
        <v>165</v>
      </c>
      <c r="D139" s="13" t="s">
        <v>250</v>
      </c>
      <c r="E139" s="33">
        <v>148100</v>
      </c>
      <c r="F139" s="13">
        <v>4</v>
      </c>
      <c r="G139" s="12">
        <f>G142+G143+G144</f>
        <v>15.75</v>
      </c>
      <c r="H139" s="12">
        <f>H142+H143+H144</f>
        <v>4337.4</v>
      </c>
      <c r="I139" s="6"/>
      <c r="J139" s="6"/>
      <c r="K139" s="33">
        <v>21</v>
      </c>
      <c r="L139" s="197"/>
      <c r="M139" s="197"/>
      <c r="N139" s="16"/>
      <c r="O139" s="197"/>
      <c r="P139" s="31"/>
    </row>
    <row r="140" spans="1:16" s="270" customFormat="1" ht="14.25" customHeight="1">
      <c r="A140" s="133"/>
      <c r="B140" s="68"/>
      <c r="C140" s="224" t="s">
        <v>91</v>
      </c>
      <c r="D140" s="13">
        <v>2006</v>
      </c>
      <c r="E140" s="33">
        <v>32800</v>
      </c>
      <c r="F140" s="13">
        <v>4</v>
      </c>
      <c r="G140" s="12"/>
      <c r="H140" s="12"/>
      <c r="I140" s="6"/>
      <c r="J140" s="6"/>
      <c r="K140" s="46"/>
      <c r="L140" s="197"/>
      <c r="M140" s="197"/>
      <c r="N140" s="16"/>
      <c r="O140" s="197"/>
      <c r="P140" s="31"/>
    </row>
    <row r="141" spans="1:16" s="270" customFormat="1" ht="14.25" customHeight="1">
      <c r="A141" s="133"/>
      <c r="B141" s="68"/>
      <c r="C141" s="224"/>
      <c r="D141" s="13">
        <v>2007</v>
      </c>
      <c r="E141" s="33">
        <v>68000</v>
      </c>
      <c r="F141" s="13">
        <v>4</v>
      </c>
      <c r="G141" s="12"/>
      <c r="H141" s="12"/>
      <c r="I141" s="6"/>
      <c r="J141" s="6"/>
      <c r="K141" s="46"/>
      <c r="L141" s="197"/>
      <c r="M141" s="197"/>
      <c r="N141" s="16"/>
      <c r="O141" s="195"/>
      <c r="P141" s="31"/>
    </row>
    <row r="142" spans="1:16" s="270" customFormat="1" ht="15" customHeight="1">
      <c r="A142" s="133"/>
      <c r="B142" s="68"/>
      <c r="C142" s="224"/>
      <c r="D142" s="13">
        <v>2008</v>
      </c>
      <c r="E142" s="33">
        <v>47300</v>
      </c>
      <c r="F142" s="13">
        <v>4</v>
      </c>
      <c r="G142" s="16">
        <v>5.25</v>
      </c>
      <c r="H142" s="12">
        <v>1445.8</v>
      </c>
      <c r="I142" s="6"/>
      <c r="J142" s="6"/>
      <c r="K142" s="46">
        <v>7</v>
      </c>
      <c r="L142" s="197"/>
      <c r="M142" s="197"/>
      <c r="N142" s="16"/>
      <c r="O142" s="195"/>
      <c r="P142" s="31"/>
    </row>
    <row r="143" spans="1:16" s="270" customFormat="1" ht="13.5" customHeight="1">
      <c r="A143" s="133"/>
      <c r="B143" s="68"/>
      <c r="C143" s="224"/>
      <c r="D143" s="13">
        <v>2009</v>
      </c>
      <c r="E143" s="33"/>
      <c r="F143" s="13"/>
      <c r="G143" s="16">
        <v>5.25</v>
      </c>
      <c r="H143" s="12">
        <v>1445.8</v>
      </c>
      <c r="I143" s="6"/>
      <c r="J143" s="6"/>
      <c r="K143" s="46">
        <v>7</v>
      </c>
      <c r="L143" s="197"/>
      <c r="M143" s="197"/>
      <c r="N143" s="16"/>
      <c r="O143" s="195"/>
      <c r="P143" s="31"/>
    </row>
    <row r="144" spans="1:16" s="270" customFormat="1" ht="15" customHeight="1">
      <c r="A144" s="132"/>
      <c r="B144" s="50"/>
      <c r="C144" s="225"/>
      <c r="D144" s="13">
        <v>2010</v>
      </c>
      <c r="E144" s="33"/>
      <c r="F144" s="13"/>
      <c r="G144" s="16">
        <v>5.25</v>
      </c>
      <c r="H144" s="12">
        <v>1445.8</v>
      </c>
      <c r="I144" s="6"/>
      <c r="J144" s="6"/>
      <c r="K144" s="46">
        <v>7</v>
      </c>
      <c r="L144" s="197"/>
      <c r="M144" s="197"/>
      <c r="N144" s="16"/>
      <c r="O144" s="195"/>
      <c r="P144" s="31"/>
    </row>
    <row r="145" spans="1:16" s="270" customFormat="1" ht="40.5" customHeight="1">
      <c r="A145" s="153">
        <v>11</v>
      </c>
      <c r="B145" s="49" t="s">
        <v>386</v>
      </c>
      <c r="C145" s="223" t="s">
        <v>165</v>
      </c>
      <c r="D145" s="13" t="s">
        <v>212</v>
      </c>
      <c r="E145" s="33">
        <v>3094</v>
      </c>
      <c r="F145" s="13">
        <v>3</v>
      </c>
      <c r="G145" s="12">
        <f>G148+G149+G150</f>
        <v>18.85</v>
      </c>
      <c r="H145" s="12">
        <f>H148+H149+H150</f>
        <v>5190.599999999999</v>
      </c>
      <c r="I145" s="6"/>
      <c r="J145" s="6"/>
      <c r="K145" s="33">
        <v>25.13</v>
      </c>
      <c r="L145" s="197"/>
      <c r="M145" s="197"/>
      <c r="N145" s="12"/>
      <c r="O145" s="195"/>
      <c r="P145" s="31"/>
    </row>
    <row r="146" spans="1:16" s="270" customFormat="1" ht="15.75" customHeight="1">
      <c r="A146" s="133"/>
      <c r="B146" s="68" t="s">
        <v>293</v>
      </c>
      <c r="C146" s="224" t="s">
        <v>91</v>
      </c>
      <c r="D146" s="13">
        <v>2006</v>
      </c>
      <c r="E146" s="46">
        <v>773.5</v>
      </c>
      <c r="F146" s="10">
        <v>3</v>
      </c>
      <c r="G146" s="25"/>
      <c r="H146" s="25"/>
      <c r="I146" s="6"/>
      <c r="J146" s="6"/>
      <c r="K146" s="46"/>
      <c r="L146" s="197"/>
      <c r="M146" s="197"/>
      <c r="N146" s="147"/>
      <c r="O146" s="195"/>
      <c r="P146" s="31"/>
    </row>
    <row r="147" spans="1:16" s="270" customFormat="1" ht="15.75" customHeight="1">
      <c r="A147" s="133"/>
      <c r="B147" s="68"/>
      <c r="C147" s="224"/>
      <c r="D147" s="13">
        <v>2007</v>
      </c>
      <c r="E147" s="46">
        <v>773.5</v>
      </c>
      <c r="F147" s="10">
        <v>3</v>
      </c>
      <c r="G147" s="25"/>
      <c r="H147" s="25"/>
      <c r="I147" s="6"/>
      <c r="J147" s="6"/>
      <c r="K147" s="46"/>
      <c r="L147" s="197"/>
      <c r="M147" s="197"/>
      <c r="N147" s="147"/>
      <c r="O147" s="195"/>
      <c r="P147" s="31"/>
    </row>
    <row r="148" spans="1:16" s="270" customFormat="1" ht="15.75" customHeight="1">
      <c r="A148" s="133"/>
      <c r="B148" s="68" t="s">
        <v>294</v>
      </c>
      <c r="C148" s="224"/>
      <c r="D148" s="13">
        <v>2008</v>
      </c>
      <c r="E148" s="46">
        <v>773.5</v>
      </c>
      <c r="F148" s="10">
        <v>3</v>
      </c>
      <c r="G148" s="11">
        <v>3.77</v>
      </c>
      <c r="H148" s="25">
        <v>1038.12</v>
      </c>
      <c r="I148" s="6"/>
      <c r="J148" s="6"/>
      <c r="K148" s="46">
        <v>5.03</v>
      </c>
      <c r="L148" s="197"/>
      <c r="M148" s="197"/>
      <c r="N148" s="11"/>
      <c r="O148" s="195"/>
      <c r="P148" s="31"/>
    </row>
    <row r="149" spans="1:16" s="270" customFormat="1" ht="15.75" customHeight="1">
      <c r="A149" s="133"/>
      <c r="B149" s="68"/>
      <c r="C149" s="224"/>
      <c r="D149" s="13">
        <v>2009</v>
      </c>
      <c r="E149" s="46">
        <v>773.5</v>
      </c>
      <c r="F149" s="10">
        <v>3</v>
      </c>
      <c r="G149" s="11">
        <v>7.54</v>
      </c>
      <c r="H149" s="25">
        <v>2076.24</v>
      </c>
      <c r="I149" s="6"/>
      <c r="J149" s="6"/>
      <c r="K149" s="46">
        <v>10.05</v>
      </c>
      <c r="L149" s="197"/>
      <c r="M149" s="197"/>
      <c r="N149" s="11"/>
      <c r="O149" s="195"/>
      <c r="P149" s="31"/>
    </row>
    <row r="150" spans="1:16" s="270" customFormat="1" ht="15.75" customHeight="1">
      <c r="A150" s="132"/>
      <c r="B150" s="50"/>
      <c r="C150" s="225"/>
      <c r="D150" s="13">
        <v>2010</v>
      </c>
      <c r="E150" s="46"/>
      <c r="F150" s="10"/>
      <c r="G150" s="11">
        <v>7.54</v>
      </c>
      <c r="H150" s="25">
        <v>2076.24</v>
      </c>
      <c r="I150" s="6"/>
      <c r="J150" s="6"/>
      <c r="K150" s="46">
        <v>10.05</v>
      </c>
      <c r="L150" s="197"/>
      <c r="M150" s="197"/>
      <c r="N150" s="11"/>
      <c r="O150" s="195"/>
      <c r="P150" s="31"/>
    </row>
    <row r="151" spans="1:16" s="270" customFormat="1" ht="27.75" customHeight="1">
      <c r="A151" s="153">
        <v>12</v>
      </c>
      <c r="B151" s="49" t="s">
        <v>295</v>
      </c>
      <c r="C151" s="223" t="s">
        <v>165</v>
      </c>
      <c r="D151" s="10" t="s">
        <v>212</v>
      </c>
      <c r="E151" s="33">
        <v>175</v>
      </c>
      <c r="F151" s="13">
        <v>3</v>
      </c>
      <c r="G151" s="12">
        <v>20</v>
      </c>
      <c r="H151" s="12">
        <f>H153+H154+H155+H156</f>
        <v>5507.6</v>
      </c>
      <c r="I151" s="6"/>
      <c r="J151" s="6"/>
      <c r="K151" s="169">
        <v>26.66</v>
      </c>
      <c r="L151" s="197"/>
      <c r="M151" s="195"/>
      <c r="N151" s="12"/>
      <c r="O151" s="195"/>
      <c r="P151" s="31"/>
    </row>
    <row r="152" spans="1:16" s="270" customFormat="1" ht="15" customHeight="1">
      <c r="A152" s="133"/>
      <c r="B152" s="68"/>
      <c r="C152" s="224" t="s">
        <v>91</v>
      </c>
      <c r="D152" s="14">
        <v>2006</v>
      </c>
      <c r="E152" s="33">
        <v>35</v>
      </c>
      <c r="F152" s="11">
        <v>3</v>
      </c>
      <c r="G152" s="12"/>
      <c r="H152" s="12"/>
      <c r="I152" s="6"/>
      <c r="J152" s="6"/>
      <c r="K152" s="37"/>
      <c r="L152" s="197"/>
      <c r="M152" s="197"/>
      <c r="N152" s="12"/>
      <c r="O152" s="197"/>
      <c r="P152" s="31"/>
    </row>
    <row r="153" spans="1:16" s="270" customFormat="1" ht="15" customHeight="1">
      <c r="A153" s="133"/>
      <c r="B153" s="68"/>
      <c r="C153" s="224"/>
      <c r="D153" s="14">
        <v>2007</v>
      </c>
      <c r="E153" s="33">
        <v>35</v>
      </c>
      <c r="F153" s="11">
        <v>3</v>
      </c>
      <c r="G153" s="12">
        <v>5</v>
      </c>
      <c r="H153" s="12">
        <v>1376.9</v>
      </c>
      <c r="I153" s="6"/>
      <c r="J153" s="6"/>
      <c r="K153" s="445">
        <v>6.66</v>
      </c>
      <c r="L153" s="197"/>
      <c r="M153" s="195"/>
      <c r="N153" s="12"/>
      <c r="O153" s="195"/>
      <c r="P153" s="31"/>
    </row>
    <row r="154" spans="1:16" s="270" customFormat="1" ht="15.75" customHeight="1">
      <c r="A154" s="133"/>
      <c r="B154" s="68"/>
      <c r="C154" s="224"/>
      <c r="D154" s="14">
        <v>2008</v>
      </c>
      <c r="E154" s="33">
        <v>35</v>
      </c>
      <c r="F154" s="11">
        <v>3</v>
      </c>
      <c r="G154" s="12">
        <v>5</v>
      </c>
      <c r="H154" s="12">
        <v>1376.9</v>
      </c>
      <c r="I154" s="6"/>
      <c r="J154" s="6"/>
      <c r="K154" s="445">
        <v>6.66</v>
      </c>
      <c r="L154" s="197"/>
      <c r="M154" s="195"/>
      <c r="N154" s="12"/>
      <c r="O154" s="195"/>
      <c r="P154" s="31"/>
    </row>
    <row r="155" spans="1:16" s="270" customFormat="1" ht="15" customHeight="1">
      <c r="A155" s="133"/>
      <c r="B155" s="35"/>
      <c r="C155" s="224"/>
      <c r="D155" s="210">
        <v>2009</v>
      </c>
      <c r="E155" s="33">
        <v>35</v>
      </c>
      <c r="F155" s="11">
        <v>3</v>
      </c>
      <c r="G155" s="12">
        <v>5</v>
      </c>
      <c r="H155" s="12">
        <v>1376.9</v>
      </c>
      <c r="I155" s="6"/>
      <c r="J155" s="6"/>
      <c r="K155" s="445">
        <v>6.67</v>
      </c>
      <c r="L155" s="197"/>
      <c r="M155" s="195"/>
      <c r="N155" s="12"/>
      <c r="O155" s="195"/>
      <c r="P155" s="31"/>
    </row>
    <row r="156" spans="1:16" s="270" customFormat="1" ht="15.75" customHeight="1">
      <c r="A156" s="132"/>
      <c r="B156" s="50"/>
      <c r="C156" s="225"/>
      <c r="D156" s="86">
        <v>2010</v>
      </c>
      <c r="E156" s="33">
        <v>35</v>
      </c>
      <c r="F156" s="11">
        <v>3</v>
      </c>
      <c r="G156" s="12">
        <v>5</v>
      </c>
      <c r="H156" s="12">
        <v>1376.9</v>
      </c>
      <c r="I156" s="6"/>
      <c r="J156" s="6"/>
      <c r="K156" s="445">
        <v>6.67</v>
      </c>
      <c r="L156" s="197"/>
      <c r="M156" s="195"/>
      <c r="N156" s="12"/>
      <c r="O156" s="195"/>
      <c r="P156" s="31"/>
    </row>
    <row r="157" spans="1:16" s="270" customFormat="1" ht="36.75" customHeight="1">
      <c r="A157" s="153">
        <v>13</v>
      </c>
      <c r="B157" s="49" t="s">
        <v>296</v>
      </c>
      <c r="C157" s="223" t="s">
        <v>90</v>
      </c>
      <c r="D157" s="59" t="s">
        <v>254</v>
      </c>
      <c r="E157" s="33">
        <v>1000</v>
      </c>
      <c r="F157" s="13">
        <v>3</v>
      </c>
      <c r="G157" s="12">
        <v>2.42</v>
      </c>
      <c r="H157" s="12">
        <v>1000</v>
      </c>
      <c r="I157" s="6"/>
      <c r="J157" s="6"/>
      <c r="K157" s="106"/>
      <c r="L157" s="33">
        <v>6.9</v>
      </c>
      <c r="M157" s="195"/>
      <c r="N157" s="43"/>
      <c r="O157" s="195"/>
      <c r="P157" s="396"/>
    </row>
    <row r="158" spans="1:16" s="270" customFormat="1" ht="15.75" customHeight="1">
      <c r="A158" s="133"/>
      <c r="B158" s="68"/>
      <c r="C158" s="224"/>
      <c r="D158" s="14">
        <v>2006</v>
      </c>
      <c r="E158" s="33">
        <v>500</v>
      </c>
      <c r="F158" s="11">
        <v>3</v>
      </c>
      <c r="G158" s="12">
        <v>1.21</v>
      </c>
      <c r="H158" s="12">
        <v>500</v>
      </c>
      <c r="I158" s="6"/>
      <c r="J158" s="6"/>
      <c r="K158" s="106"/>
      <c r="L158" s="12">
        <v>3.45</v>
      </c>
      <c r="M158" s="195"/>
      <c r="N158" s="43"/>
      <c r="O158" s="195"/>
      <c r="P158" s="396"/>
    </row>
    <row r="159" spans="1:16" s="270" customFormat="1" ht="16.5" customHeight="1">
      <c r="A159" s="132"/>
      <c r="B159" s="350"/>
      <c r="C159" s="225"/>
      <c r="D159" s="305">
        <v>2007</v>
      </c>
      <c r="E159" s="33">
        <v>500</v>
      </c>
      <c r="F159" s="11">
        <v>3</v>
      </c>
      <c r="G159" s="12">
        <v>1.21</v>
      </c>
      <c r="H159" s="12">
        <v>500</v>
      </c>
      <c r="I159" s="6"/>
      <c r="J159" s="6"/>
      <c r="K159" s="106"/>
      <c r="L159" s="12">
        <v>3.45</v>
      </c>
      <c r="M159" s="195"/>
      <c r="N159" s="43"/>
      <c r="O159" s="195"/>
      <c r="P159" s="396"/>
    </row>
    <row r="160" spans="1:16" s="270" customFormat="1" ht="16.5" customHeight="1">
      <c r="A160" s="400"/>
      <c r="B160" s="35"/>
      <c r="C160" s="339"/>
      <c r="D160" s="399"/>
      <c r="E160" s="403"/>
      <c r="F160" s="62"/>
      <c r="G160" s="177"/>
      <c r="H160" s="177"/>
      <c r="I160" s="116"/>
      <c r="J160" s="116"/>
      <c r="K160" s="520"/>
      <c r="L160" s="177"/>
      <c r="M160" s="521"/>
      <c r="N160" s="177"/>
      <c r="O160" s="195"/>
      <c r="P160" s="31"/>
    </row>
    <row r="161" spans="1:16" s="270" customFormat="1" ht="13.5" customHeight="1">
      <c r="A161" s="3" t="s">
        <v>146</v>
      </c>
      <c r="B161" s="3" t="s">
        <v>147</v>
      </c>
      <c r="C161" s="3" t="s">
        <v>148</v>
      </c>
      <c r="D161" s="3">
        <v>1</v>
      </c>
      <c r="E161" s="3">
        <v>2</v>
      </c>
      <c r="F161" s="3">
        <v>3</v>
      </c>
      <c r="G161" s="3">
        <v>4</v>
      </c>
      <c r="H161" s="3">
        <v>5</v>
      </c>
      <c r="I161" s="3">
        <v>6</v>
      </c>
      <c r="J161" s="3">
        <v>7</v>
      </c>
      <c r="K161" s="3">
        <v>8</v>
      </c>
      <c r="L161" s="3">
        <v>9</v>
      </c>
      <c r="M161" s="545">
        <v>10</v>
      </c>
      <c r="N161" s="598">
        <v>11</v>
      </c>
      <c r="O161" s="599"/>
      <c r="P161" s="396"/>
    </row>
    <row r="162" spans="1:16" s="270" customFormat="1" ht="26.25" customHeight="1">
      <c r="A162" s="133"/>
      <c r="B162" s="68"/>
      <c r="C162" s="168" t="s">
        <v>166</v>
      </c>
      <c r="D162" s="11" t="s">
        <v>254</v>
      </c>
      <c r="E162" s="12">
        <v>1000</v>
      </c>
      <c r="F162" s="11">
        <v>3</v>
      </c>
      <c r="G162" s="12">
        <v>2.42</v>
      </c>
      <c r="H162" s="12">
        <v>1000</v>
      </c>
      <c r="I162" s="6"/>
      <c r="J162" s="6"/>
      <c r="K162" s="6"/>
      <c r="L162" s="33">
        <v>6.9</v>
      </c>
      <c r="M162" s="106"/>
      <c r="N162" s="43"/>
      <c r="O162" s="194"/>
      <c r="P162" s="396"/>
    </row>
    <row r="163" spans="1:16" s="270" customFormat="1" ht="16.5" customHeight="1">
      <c r="A163" s="133"/>
      <c r="B163" s="68"/>
      <c r="C163" s="168" t="s">
        <v>91</v>
      </c>
      <c r="D163" s="11">
        <v>2006</v>
      </c>
      <c r="E163" s="12">
        <v>500</v>
      </c>
      <c r="F163" s="11">
        <v>3</v>
      </c>
      <c r="G163" s="12">
        <v>1.21</v>
      </c>
      <c r="H163" s="12">
        <v>500</v>
      </c>
      <c r="I163" s="6"/>
      <c r="J163" s="6"/>
      <c r="K163" s="6"/>
      <c r="L163" s="12">
        <v>3.45</v>
      </c>
      <c r="M163" s="106"/>
      <c r="N163" s="43"/>
      <c r="O163" s="194"/>
      <c r="P163" s="396"/>
    </row>
    <row r="164" spans="1:16" s="270" customFormat="1" ht="16.5" customHeight="1">
      <c r="A164" s="133"/>
      <c r="B164" s="68"/>
      <c r="C164" s="167"/>
      <c r="D164" s="11">
        <v>2007</v>
      </c>
      <c r="E164" s="12">
        <v>500</v>
      </c>
      <c r="F164" s="11">
        <v>3</v>
      </c>
      <c r="G164" s="12">
        <v>1.21</v>
      </c>
      <c r="H164" s="12">
        <v>500</v>
      </c>
      <c r="I164" s="6"/>
      <c r="J164" s="6"/>
      <c r="K164" s="6"/>
      <c r="L164" s="12">
        <v>3.45</v>
      </c>
      <c r="M164" s="106"/>
      <c r="N164" s="43"/>
      <c r="O164" s="194"/>
      <c r="P164" s="396"/>
    </row>
    <row r="165" spans="1:16" s="270" customFormat="1" ht="51.75" customHeight="1">
      <c r="A165" s="153">
        <v>14</v>
      </c>
      <c r="B165" s="49" t="s">
        <v>400</v>
      </c>
      <c r="C165" s="121" t="s">
        <v>92</v>
      </c>
      <c r="D165" s="13" t="s">
        <v>212</v>
      </c>
      <c r="E165" s="33" t="s">
        <v>306</v>
      </c>
      <c r="F165" s="11">
        <v>3.4</v>
      </c>
      <c r="G165" s="12"/>
      <c r="H165" s="12"/>
      <c r="I165" s="6"/>
      <c r="J165" s="6"/>
      <c r="K165" s="6"/>
      <c r="L165" s="6"/>
      <c r="M165" s="106"/>
      <c r="N165" s="193"/>
      <c r="O165" s="194"/>
      <c r="P165" s="288"/>
    </row>
    <row r="166" spans="1:16" s="270" customFormat="1" ht="14.25" customHeight="1">
      <c r="A166" s="69"/>
      <c r="B166" s="68"/>
      <c r="C166" s="168"/>
      <c r="D166" s="14">
        <v>2006</v>
      </c>
      <c r="E166" s="12">
        <v>67300</v>
      </c>
      <c r="F166" s="11">
        <v>3.4</v>
      </c>
      <c r="G166" s="12"/>
      <c r="H166" s="12"/>
      <c r="I166" s="6"/>
      <c r="J166" s="6"/>
      <c r="K166" s="6"/>
      <c r="L166" s="6"/>
      <c r="M166" s="106"/>
      <c r="N166" s="193"/>
      <c r="O166" s="194"/>
      <c r="P166" s="288"/>
    </row>
    <row r="167" spans="1:16" s="270" customFormat="1" ht="14.25" customHeight="1">
      <c r="A167" s="69"/>
      <c r="B167" s="68"/>
      <c r="C167" s="168"/>
      <c r="D167" s="14">
        <v>2007</v>
      </c>
      <c r="E167" s="12">
        <v>71400</v>
      </c>
      <c r="F167" s="11">
        <v>3.4</v>
      </c>
      <c r="G167" s="12"/>
      <c r="H167" s="12"/>
      <c r="I167" s="6"/>
      <c r="J167" s="6"/>
      <c r="K167" s="6"/>
      <c r="L167" s="6"/>
      <c r="M167" s="106"/>
      <c r="N167" s="193"/>
      <c r="O167" s="194"/>
      <c r="P167" s="288"/>
    </row>
    <row r="168" spans="1:16" s="270" customFormat="1" ht="14.25" customHeight="1">
      <c r="A168" s="69"/>
      <c r="B168" s="68"/>
      <c r="C168" s="168"/>
      <c r="D168" s="14">
        <v>2008</v>
      </c>
      <c r="E168" s="12">
        <v>80400</v>
      </c>
      <c r="F168" s="11">
        <v>3.4</v>
      </c>
      <c r="G168" s="12"/>
      <c r="H168" s="12"/>
      <c r="I168" s="6"/>
      <c r="J168" s="6"/>
      <c r="K168" s="6"/>
      <c r="L168" s="6"/>
      <c r="M168" s="106"/>
      <c r="N168" s="193"/>
      <c r="O168" s="194"/>
      <c r="P168" s="288"/>
    </row>
    <row r="169" spans="1:16" s="270" customFormat="1" ht="15" customHeight="1">
      <c r="A169" s="69"/>
      <c r="B169" s="68"/>
      <c r="C169" s="168"/>
      <c r="D169" s="14">
        <v>2009</v>
      </c>
      <c r="E169" s="12">
        <v>77400</v>
      </c>
      <c r="F169" s="11">
        <v>3.4</v>
      </c>
      <c r="G169" s="12"/>
      <c r="H169" s="12"/>
      <c r="I169" s="6"/>
      <c r="J169" s="6"/>
      <c r="K169" s="6"/>
      <c r="L169" s="6"/>
      <c r="M169" s="106"/>
      <c r="N169" s="193"/>
      <c r="O169" s="194"/>
      <c r="P169" s="288"/>
    </row>
    <row r="170" spans="1:16" s="270" customFormat="1" ht="15.75" customHeight="1">
      <c r="A170" s="52"/>
      <c r="B170" s="50"/>
      <c r="C170" s="167"/>
      <c r="D170" s="14">
        <v>2010</v>
      </c>
      <c r="E170" s="12">
        <v>66600</v>
      </c>
      <c r="F170" s="11">
        <v>3.4</v>
      </c>
      <c r="G170" s="11"/>
      <c r="H170" s="12"/>
      <c r="I170" s="6"/>
      <c r="J170" s="6"/>
      <c r="K170" s="6"/>
      <c r="L170" s="6"/>
      <c r="M170" s="106"/>
      <c r="N170" s="193"/>
      <c r="O170" s="194"/>
      <c r="P170" s="288"/>
    </row>
    <row r="171" spans="1:16" s="270" customFormat="1" ht="53.25" customHeight="1">
      <c r="A171" s="18">
        <v>15</v>
      </c>
      <c r="B171" s="26" t="s">
        <v>19</v>
      </c>
      <c r="C171" s="10" t="s">
        <v>92</v>
      </c>
      <c r="D171" s="11">
        <v>2006</v>
      </c>
      <c r="E171" s="12">
        <v>7000</v>
      </c>
      <c r="F171" s="11">
        <v>3</v>
      </c>
      <c r="G171" s="12">
        <v>5.6</v>
      </c>
      <c r="H171" s="12">
        <v>1550</v>
      </c>
      <c r="I171" s="6"/>
      <c r="J171" s="6"/>
      <c r="K171" s="12">
        <v>7.47</v>
      </c>
      <c r="L171" s="6"/>
      <c r="M171" s="106"/>
      <c r="N171" s="193"/>
      <c r="O171" s="194"/>
      <c r="P171" s="288"/>
    </row>
    <row r="172" spans="1:15" s="270" customFormat="1" ht="53.25" customHeight="1">
      <c r="A172" s="18">
        <v>16</v>
      </c>
      <c r="B172" s="26" t="s">
        <v>20</v>
      </c>
      <c r="C172" s="10" t="s">
        <v>92</v>
      </c>
      <c r="D172" s="11" t="s">
        <v>254</v>
      </c>
      <c r="E172" s="12">
        <v>50</v>
      </c>
      <c r="F172" s="11">
        <v>3</v>
      </c>
      <c r="G172" s="12">
        <v>51.9</v>
      </c>
      <c r="H172" s="12">
        <v>14372.7</v>
      </c>
      <c r="I172" s="6"/>
      <c r="J172" s="6"/>
      <c r="K172" s="12">
        <v>69.2</v>
      </c>
      <c r="L172" s="6"/>
      <c r="M172" s="106"/>
      <c r="N172" s="12"/>
      <c r="O172" s="194"/>
    </row>
    <row r="173" spans="1:16" s="270" customFormat="1" ht="42.75" customHeight="1">
      <c r="A173" s="153">
        <v>17</v>
      </c>
      <c r="B173" s="49" t="s">
        <v>100</v>
      </c>
      <c r="C173" s="223" t="s">
        <v>93</v>
      </c>
      <c r="D173" s="13">
        <v>2006</v>
      </c>
      <c r="E173" s="12">
        <v>12000</v>
      </c>
      <c r="F173" s="11">
        <v>3</v>
      </c>
      <c r="G173" s="12">
        <v>19.9</v>
      </c>
      <c r="H173" s="12">
        <v>7220</v>
      </c>
      <c r="I173" s="6"/>
      <c r="J173" s="16">
        <v>0.69</v>
      </c>
      <c r="K173" s="12">
        <v>25.2</v>
      </c>
      <c r="L173" s="11"/>
      <c r="M173" s="6"/>
      <c r="N173" s="7"/>
      <c r="O173" s="8"/>
      <c r="P173" s="288"/>
    </row>
    <row r="174" spans="1:16" s="270" customFormat="1" ht="52.5" customHeight="1">
      <c r="A174" s="153">
        <v>18</v>
      </c>
      <c r="B174" s="49" t="s">
        <v>74</v>
      </c>
      <c r="C174" s="223" t="s">
        <v>167</v>
      </c>
      <c r="D174" s="10" t="s">
        <v>212</v>
      </c>
      <c r="E174" s="12">
        <v>51955.27</v>
      </c>
      <c r="F174" s="11">
        <v>3</v>
      </c>
      <c r="G174" s="12">
        <f>G175+G176+G177+G178+G179</f>
        <v>26.953000000000003</v>
      </c>
      <c r="H174" s="12">
        <f>H175+H176+H177+H178+H179</f>
        <v>9699.230000000001</v>
      </c>
      <c r="I174" s="6"/>
      <c r="J174" s="6"/>
      <c r="K174" s="6"/>
      <c r="L174" s="12">
        <v>76.781</v>
      </c>
      <c r="M174" s="6"/>
      <c r="N174" s="7"/>
      <c r="O174" s="8"/>
      <c r="P174" s="288"/>
    </row>
    <row r="175" spans="1:16" s="270" customFormat="1" ht="13.5" customHeight="1">
      <c r="A175" s="133"/>
      <c r="B175" s="68"/>
      <c r="C175" s="224"/>
      <c r="D175" s="14">
        <v>2006</v>
      </c>
      <c r="E175" s="25">
        <v>10261.27</v>
      </c>
      <c r="F175" s="11">
        <v>3</v>
      </c>
      <c r="G175" s="12">
        <v>5.303</v>
      </c>
      <c r="H175" s="12">
        <v>1896.14</v>
      </c>
      <c r="I175" s="6"/>
      <c r="J175" s="6"/>
      <c r="K175" s="6"/>
      <c r="L175" s="12">
        <v>15.109</v>
      </c>
      <c r="M175" s="6"/>
      <c r="N175" s="7"/>
      <c r="O175" s="8"/>
      <c r="P175" s="288"/>
    </row>
    <row r="176" spans="1:16" s="270" customFormat="1" ht="16.5" customHeight="1">
      <c r="A176" s="133"/>
      <c r="B176" s="68"/>
      <c r="C176" s="224"/>
      <c r="D176" s="14">
        <v>2007</v>
      </c>
      <c r="E176" s="25">
        <v>10264</v>
      </c>
      <c r="F176" s="11">
        <v>3</v>
      </c>
      <c r="G176" s="12">
        <v>5.29</v>
      </c>
      <c r="H176" s="12">
        <v>1952.78</v>
      </c>
      <c r="I176" s="6"/>
      <c r="J176" s="6"/>
      <c r="K176" s="6"/>
      <c r="L176" s="12">
        <v>15.056</v>
      </c>
      <c r="M176" s="6"/>
      <c r="N176" s="7"/>
      <c r="O176" s="8"/>
      <c r="P176" s="288"/>
    </row>
    <row r="177" spans="1:16" s="270" customFormat="1" ht="13.5" customHeight="1">
      <c r="A177" s="133"/>
      <c r="B177" s="68"/>
      <c r="C177" s="224"/>
      <c r="D177" s="14">
        <v>2008</v>
      </c>
      <c r="E177" s="25">
        <v>10894</v>
      </c>
      <c r="F177" s="11">
        <v>3</v>
      </c>
      <c r="G177" s="12">
        <v>5.39</v>
      </c>
      <c r="H177" s="12">
        <v>1926.3</v>
      </c>
      <c r="I177" s="6"/>
      <c r="J177" s="6"/>
      <c r="K177" s="6"/>
      <c r="L177" s="12">
        <v>15.349</v>
      </c>
      <c r="M177" s="6"/>
      <c r="N177" s="7"/>
      <c r="O177" s="451"/>
      <c r="P177" s="288"/>
    </row>
    <row r="178" spans="1:16" s="270" customFormat="1" ht="14.25" customHeight="1">
      <c r="A178" s="133"/>
      <c r="B178" s="68"/>
      <c r="C178" s="224"/>
      <c r="D178" s="14">
        <v>2009</v>
      </c>
      <c r="E178" s="25">
        <v>10456</v>
      </c>
      <c r="F178" s="11">
        <v>3</v>
      </c>
      <c r="G178" s="12">
        <v>5.48</v>
      </c>
      <c r="H178" s="12">
        <v>1960.06</v>
      </c>
      <c r="I178" s="6"/>
      <c r="J178" s="6"/>
      <c r="K178" s="6"/>
      <c r="L178" s="12">
        <v>15.618</v>
      </c>
      <c r="M178" s="6"/>
      <c r="N178" s="7"/>
      <c r="O178" s="451"/>
      <c r="P178" s="288"/>
    </row>
    <row r="179" spans="1:16" s="270" customFormat="1" ht="15.75" customHeight="1">
      <c r="A179" s="69"/>
      <c r="B179" s="68"/>
      <c r="C179" s="50"/>
      <c r="D179" s="210">
        <v>2010</v>
      </c>
      <c r="E179" s="12">
        <v>10080</v>
      </c>
      <c r="F179" s="11">
        <v>3</v>
      </c>
      <c r="G179" s="12">
        <v>5.49</v>
      </c>
      <c r="H179" s="11">
        <v>1963.95</v>
      </c>
      <c r="I179" s="6"/>
      <c r="J179" s="6"/>
      <c r="K179" s="6"/>
      <c r="L179" s="12">
        <v>15.649</v>
      </c>
      <c r="M179" s="6"/>
      <c r="N179" s="7"/>
      <c r="O179" s="451"/>
      <c r="P179" s="288"/>
    </row>
    <row r="180" spans="1:16" s="270" customFormat="1" ht="27.75" customHeight="1">
      <c r="A180" s="69"/>
      <c r="B180" s="68"/>
      <c r="C180" s="224" t="s">
        <v>94</v>
      </c>
      <c r="D180" s="10" t="s">
        <v>212</v>
      </c>
      <c r="E180" s="33">
        <v>58876.1</v>
      </c>
      <c r="F180" s="13">
        <v>3</v>
      </c>
      <c r="G180" s="33">
        <v>15.74</v>
      </c>
      <c r="H180" s="12">
        <f>H181+H182+H183+H184+H185</f>
        <v>5472.630000000001</v>
      </c>
      <c r="I180" s="6"/>
      <c r="J180" s="14"/>
      <c r="K180" s="12">
        <f>K181+K182+K183+K184+K185</f>
        <v>20.99</v>
      </c>
      <c r="L180" s="6"/>
      <c r="M180" s="25"/>
      <c r="N180" s="17"/>
      <c r="O180" s="274"/>
      <c r="P180" s="288"/>
    </row>
    <row r="181" spans="1:16" s="270" customFormat="1" ht="15.75" customHeight="1">
      <c r="A181" s="69"/>
      <c r="B181" s="68"/>
      <c r="C181" s="68"/>
      <c r="D181" s="14">
        <v>2006</v>
      </c>
      <c r="E181" s="33">
        <v>6187</v>
      </c>
      <c r="F181" s="13">
        <v>3</v>
      </c>
      <c r="G181" s="10">
        <v>1.91</v>
      </c>
      <c r="H181" s="12">
        <v>626.45</v>
      </c>
      <c r="I181" s="6"/>
      <c r="J181" s="14"/>
      <c r="K181" s="12">
        <v>2.55</v>
      </c>
      <c r="L181" s="6"/>
      <c r="M181" s="25"/>
      <c r="N181" s="17"/>
      <c r="O181" s="274"/>
      <c r="P181" s="288"/>
    </row>
    <row r="182" spans="1:16" s="270" customFormat="1" ht="15.75" customHeight="1">
      <c r="A182" s="69"/>
      <c r="B182" s="68"/>
      <c r="C182" s="68"/>
      <c r="D182" s="14">
        <v>2007</v>
      </c>
      <c r="E182" s="33">
        <v>9917.1</v>
      </c>
      <c r="F182" s="13">
        <v>3</v>
      </c>
      <c r="G182" s="10">
        <v>2.31</v>
      </c>
      <c r="H182" s="12">
        <v>794.53</v>
      </c>
      <c r="I182" s="6"/>
      <c r="J182" s="14"/>
      <c r="K182" s="12">
        <v>3.08</v>
      </c>
      <c r="L182" s="6"/>
      <c r="M182" s="25"/>
      <c r="N182" s="17"/>
      <c r="O182" s="274"/>
      <c r="P182" s="288"/>
    </row>
    <row r="183" spans="1:16" s="270" customFormat="1" ht="15.75" customHeight="1">
      <c r="A183" s="69"/>
      <c r="B183" s="68"/>
      <c r="C183" s="68"/>
      <c r="D183" s="14">
        <v>2008</v>
      </c>
      <c r="E183" s="33">
        <v>17395</v>
      </c>
      <c r="F183" s="13">
        <v>3</v>
      </c>
      <c r="G183" s="46">
        <v>4.7</v>
      </c>
      <c r="H183" s="12">
        <v>1617.45</v>
      </c>
      <c r="I183" s="6"/>
      <c r="J183" s="14"/>
      <c r="K183" s="12">
        <v>6.27</v>
      </c>
      <c r="L183" s="6"/>
      <c r="M183" s="25"/>
      <c r="N183" s="17"/>
      <c r="O183" s="274"/>
      <c r="P183" s="288"/>
    </row>
    <row r="184" spans="1:16" s="270" customFormat="1" ht="15.75" customHeight="1">
      <c r="A184" s="69"/>
      <c r="B184" s="68"/>
      <c r="C184" s="68"/>
      <c r="D184" s="14">
        <v>2009</v>
      </c>
      <c r="E184" s="33">
        <v>11312</v>
      </c>
      <c r="F184" s="13">
        <v>3</v>
      </c>
      <c r="G184" s="46">
        <v>3.23</v>
      </c>
      <c r="H184" s="12">
        <v>1112.05</v>
      </c>
      <c r="I184" s="6"/>
      <c r="J184" s="14"/>
      <c r="K184" s="12">
        <v>4.31</v>
      </c>
      <c r="L184" s="6"/>
      <c r="M184" s="25"/>
      <c r="N184" s="17"/>
      <c r="O184" s="274"/>
      <c r="P184" s="288"/>
    </row>
    <row r="185" spans="1:16" s="270" customFormat="1" ht="15.75" customHeight="1">
      <c r="A185" s="69"/>
      <c r="B185" s="35"/>
      <c r="C185" s="50"/>
      <c r="D185" s="14">
        <v>2010</v>
      </c>
      <c r="E185" s="25">
        <v>14065</v>
      </c>
      <c r="F185" s="14">
        <v>3</v>
      </c>
      <c r="G185" s="14">
        <v>3.59</v>
      </c>
      <c r="H185" s="14">
        <v>1322.15</v>
      </c>
      <c r="I185" s="5"/>
      <c r="J185" s="5"/>
      <c r="K185" s="25">
        <v>4.78</v>
      </c>
      <c r="L185" s="5"/>
      <c r="M185" s="5"/>
      <c r="N185" s="17"/>
      <c r="O185" s="274"/>
      <c r="P185" s="288"/>
    </row>
    <row r="186" spans="1:16" s="270" customFormat="1" ht="29.25" customHeight="1">
      <c r="A186" s="69"/>
      <c r="B186" s="35"/>
      <c r="C186" s="68" t="s">
        <v>47</v>
      </c>
      <c r="D186" s="167" t="s">
        <v>212</v>
      </c>
      <c r="E186" s="58">
        <f>E187+E188+E189+E191+E192</f>
        <v>51293.1</v>
      </c>
      <c r="F186" s="59">
        <v>3</v>
      </c>
      <c r="G186" s="59">
        <f>G187+G188+G189+G191+G192</f>
        <v>1.02</v>
      </c>
      <c r="H186" s="58">
        <f>H187+H188+H189+H191+H192</f>
        <v>291.02</v>
      </c>
      <c r="I186" s="277"/>
      <c r="J186" s="277"/>
      <c r="K186" s="124"/>
      <c r="L186" s="58">
        <f>L187+L188+L189+L191+L192</f>
        <v>1.3099999999999998</v>
      </c>
      <c r="M186" s="277"/>
      <c r="N186" s="343"/>
      <c r="O186" s="316"/>
      <c r="P186" s="288"/>
    </row>
    <row r="187" spans="1:16" s="270" customFormat="1" ht="27" customHeight="1">
      <c r="A187" s="69"/>
      <c r="B187" s="68"/>
      <c r="C187" s="68" t="s">
        <v>438</v>
      </c>
      <c r="D187" s="14">
        <v>2006</v>
      </c>
      <c r="E187" s="25">
        <v>14527.55</v>
      </c>
      <c r="F187" s="14">
        <v>3</v>
      </c>
      <c r="G187" s="14">
        <v>0.14</v>
      </c>
      <c r="H187" s="25">
        <v>81.6</v>
      </c>
      <c r="I187" s="5"/>
      <c r="J187" s="5"/>
      <c r="K187" s="147"/>
      <c r="L187" s="12">
        <v>0.392</v>
      </c>
      <c r="M187" s="5"/>
      <c r="N187" s="17"/>
      <c r="O187" s="274"/>
      <c r="P187" s="288"/>
    </row>
    <row r="188" spans="1:16" s="270" customFormat="1" ht="18" customHeight="1">
      <c r="A188" s="252"/>
      <c r="B188" s="288"/>
      <c r="C188" s="342" t="s">
        <v>75</v>
      </c>
      <c r="D188" s="14">
        <v>2007</v>
      </c>
      <c r="E188" s="25">
        <v>12765.55</v>
      </c>
      <c r="F188" s="14">
        <v>3</v>
      </c>
      <c r="G188" s="14">
        <v>0.07</v>
      </c>
      <c r="H188" s="25">
        <v>47.37</v>
      </c>
      <c r="I188" s="5"/>
      <c r="J188" s="5"/>
      <c r="K188" s="147"/>
      <c r="L188" s="12">
        <v>0.208</v>
      </c>
      <c r="M188" s="5"/>
      <c r="N188" s="17"/>
      <c r="O188" s="274"/>
      <c r="P188" s="288"/>
    </row>
    <row r="189" spans="1:16" s="270" customFormat="1" ht="15.75" customHeight="1">
      <c r="A189" s="52"/>
      <c r="B189" s="50"/>
      <c r="C189" s="50" t="s">
        <v>76</v>
      </c>
      <c r="D189" s="14">
        <v>2008</v>
      </c>
      <c r="E189" s="25">
        <v>11212</v>
      </c>
      <c r="F189" s="14">
        <v>3</v>
      </c>
      <c r="G189" s="14">
        <v>0.11</v>
      </c>
      <c r="H189" s="25">
        <v>75.32</v>
      </c>
      <c r="I189" s="5"/>
      <c r="J189" s="5"/>
      <c r="K189" s="147"/>
      <c r="L189" s="12">
        <v>0.33</v>
      </c>
      <c r="M189" s="5"/>
      <c r="N189" s="17"/>
      <c r="O189" s="274"/>
      <c r="P189" s="288"/>
    </row>
    <row r="190" spans="1:16" s="270" customFormat="1" ht="13.5" customHeight="1">
      <c r="A190" s="3" t="s">
        <v>146</v>
      </c>
      <c r="B190" s="3" t="s">
        <v>147</v>
      </c>
      <c r="C190" s="3" t="s">
        <v>148</v>
      </c>
      <c r="D190" s="3">
        <v>1</v>
      </c>
      <c r="E190" s="3">
        <v>2</v>
      </c>
      <c r="F190" s="3">
        <v>3</v>
      </c>
      <c r="G190" s="3">
        <v>4</v>
      </c>
      <c r="H190" s="3">
        <v>5</v>
      </c>
      <c r="I190" s="3">
        <v>6</v>
      </c>
      <c r="J190" s="3">
        <v>7</v>
      </c>
      <c r="K190" s="3">
        <v>8</v>
      </c>
      <c r="L190" s="3">
        <v>9</v>
      </c>
      <c r="M190" s="545">
        <v>10</v>
      </c>
      <c r="N190" s="598">
        <v>11</v>
      </c>
      <c r="O190" s="599"/>
      <c r="P190" s="288"/>
    </row>
    <row r="191" spans="1:16" s="270" customFormat="1" ht="15.75" customHeight="1">
      <c r="A191" s="69"/>
      <c r="B191" s="68"/>
      <c r="C191" s="49" t="s">
        <v>76</v>
      </c>
      <c r="D191" s="14">
        <v>2009</v>
      </c>
      <c r="E191" s="25">
        <v>4788</v>
      </c>
      <c r="F191" s="14">
        <v>3</v>
      </c>
      <c r="G191" s="14">
        <v>0.07</v>
      </c>
      <c r="H191" s="25">
        <v>45.66</v>
      </c>
      <c r="I191" s="5"/>
      <c r="J191" s="5"/>
      <c r="K191" s="147"/>
      <c r="L191" s="12">
        <v>0.2</v>
      </c>
      <c r="M191" s="5"/>
      <c r="N191" s="17"/>
      <c r="O191" s="274"/>
      <c r="P191" s="288"/>
    </row>
    <row r="192" spans="1:16" s="270" customFormat="1" ht="15.75" customHeight="1">
      <c r="A192" s="69"/>
      <c r="B192" s="342"/>
      <c r="C192" s="50" t="s">
        <v>77</v>
      </c>
      <c r="D192" s="14">
        <v>2010</v>
      </c>
      <c r="E192" s="25">
        <v>8000</v>
      </c>
      <c r="F192" s="14">
        <v>3</v>
      </c>
      <c r="G192" s="14">
        <v>0.63</v>
      </c>
      <c r="H192" s="25">
        <v>41.07</v>
      </c>
      <c r="I192" s="5"/>
      <c r="J192" s="5"/>
      <c r="K192" s="147"/>
      <c r="L192" s="12">
        <v>0.18</v>
      </c>
      <c r="M192" s="5"/>
      <c r="N192" s="17"/>
      <c r="O192" s="274"/>
      <c r="P192" s="288"/>
    </row>
    <row r="193" spans="1:16" s="270" customFormat="1" ht="44.25" customHeight="1">
      <c r="A193" s="69"/>
      <c r="B193" s="68"/>
      <c r="C193" s="224" t="s">
        <v>301</v>
      </c>
      <c r="D193" s="13" t="s">
        <v>272</v>
      </c>
      <c r="E193" s="33">
        <f>E194+E195+E196+E197+E198</f>
        <v>4150</v>
      </c>
      <c r="F193" s="13">
        <v>3</v>
      </c>
      <c r="G193" s="33">
        <f>G194+G195+G196+G197+G198</f>
        <v>5.110000000000001</v>
      </c>
      <c r="H193" s="12">
        <f>H194+H195+H196+H197+H198</f>
        <v>2204.5</v>
      </c>
      <c r="I193" s="37">
        <f>I194+I195+I196+I197+I198</f>
        <v>4.409</v>
      </c>
      <c r="J193" s="14"/>
      <c r="K193" s="16"/>
      <c r="L193" s="11"/>
      <c r="M193" s="25"/>
      <c r="N193" s="42"/>
      <c r="O193" s="274"/>
      <c r="P193" s="288"/>
    </row>
    <row r="194" spans="1:16" s="270" customFormat="1" ht="15.75" customHeight="1">
      <c r="A194" s="69"/>
      <c r="B194" s="68"/>
      <c r="C194" s="224"/>
      <c r="D194" s="13">
        <v>2006</v>
      </c>
      <c r="E194" s="33">
        <v>1750</v>
      </c>
      <c r="F194" s="13">
        <v>3</v>
      </c>
      <c r="G194" s="33">
        <v>4.51</v>
      </c>
      <c r="H194" s="12">
        <v>1944.5</v>
      </c>
      <c r="I194" s="37">
        <v>3.889</v>
      </c>
      <c r="J194" s="14"/>
      <c r="K194" s="16"/>
      <c r="L194" s="11"/>
      <c r="M194" s="25"/>
      <c r="N194" s="42"/>
      <c r="O194" s="274"/>
      <c r="P194" s="288"/>
    </row>
    <row r="195" spans="1:16" s="270" customFormat="1" ht="15.75" customHeight="1">
      <c r="A195" s="69"/>
      <c r="B195" s="68"/>
      <c r="C195" s="224"/>
      <c r="D195" s="14">
        <v>2007</v>
      </c>
      <c r="E195" s="33">
        <v>600</v>
      </c>
      <c r="F195" s="13">
        <v>3</v>
      </c>
      <c r="G195" s="46">
        <v>0.15</v>
      </c>
      <c r="H195" s="12">
        <v>65</v>
      </c>
      <c r="I195" s="198">
        <v>0.13</v>
      </c>
      <c r="J195" s="14"/>
      <c r="K195" s="16"/>
      <c r="L195" s="14"/>
      <c r="M195" s="25"/>
      <c r="N195" s="42"/>
      <c r="O195" s="274"/>
      <c r="P195" s="288"/>
    </row>
    <row r="196" spans="1:16" s="270" customFormat="1" ht="15.75" customHeight="1">
      <c r="A196" s="69"/>
      <c r="B196" s="68"/>
      <c r="C196" s="224"/>
      <c r="D196" s="14">
        <v>2008</v>
      </c>
      <c r="E196" s="33">
        <v>600</v>
      </c>
      <c r="F196" s="13">
        <v>3</v>
      </c>
      <c r="G196" s="46">
        <v>0.15</v>
      </c>
      <c r="H196" s="12">
        <v>65</v>
      </c>
      <c r="I196" s="198">
        <v>0.13</v>
      </c>
      <c r="J196" s="14"/>
      <c r="K196" s="16"/>
      <c r="L196" s="14"/>
      <c r="M196" s="25"/>
      <c r="N196" s="42"/>
      <c r="O196" s="274"/>
      <c r="P196" s="288"/>
    </row>
    <row r="197" spans="1:16" s="270" customFormat="1" ht="15.75" customHeight="1">
      <c r="A197" s="69"/>
      <c r="B197" s="68"/>
      <c r="C197" s="224"/>
      <c r="D197" s="14">
        <v>2009</v>
      </c>
      <c r="E197" s="33">
        <v>600</v>
      </c>
      <c r="F197" s="13">
        <v>3</v>
      </c>
      <c r="G197" s="46">
        <v>0.15</v>
      </c>
      <c r="H197" s="12">
        <v>65</v>
      </c>
      <c r="I197" s="198">
        <v>0.13</v>
      </c>
      <c r="J197" s="14"/>
      <c r="K197" s="16"/>
      <c r="L197" s="14"/>
      <c r="M197" s="25"/>
      <c r="N197" s="42"/>
      <c r="O197" s="274"/>
      <c r="P197" s="288"/>
    </row>
    <row r="198" spans="1:16" s="270" customFormat="1" ht="15.75" customHeight="1">
      <c r="A198" s="69"/>
      <c r="B198" s="68"/>
      <c r="C198" s="225"/>
      <c r="D198" s="14">
        <v>2010</v>
      </c>
      <c r="E198" s="33">
        <v>600</v>
      </c>
      <c r="F198" s="13">
        <v>3</v>
      </c>
      <c r="G198" s="46">
        <v>0.15</v>
      </c>
      <c r="H198" s="12">
        <v>65</v>
      </c>
      <c r="I198" s="198">
        <v>0.13</v>
      </c>
      <c r="J198" s="14"/>
      <c r="K198" s="16"/>
      <c r="L198" s="14"/>
      <c r="M198" s="25"/>
      <c r="N198" s="42"/>
      <c r="O198" s="274"/>
      <c r="P198" s="288"/>
    </row>
    <row r="199" spans="1:16" s="270" customFormat="1" ht="37.5" customHeight="1">
      <c r="A199" s="153">
        <v>19</v>
      </c>
      <c r="B199" s="49" t="s">
        <v>244</v>
      </c>
      <c r="C199" s="223" t="s">
        <v>95</v>
      </c>
      <c r="D199" s="10" t="s">
        <v>212</v>
      </c>
      <c r="E199" s="33">
        <v>5000</v>
      </c>
      <c r="F199" s="13">
        <v>3</v>
      </c>
      <c r="G199" s="33">
        <f>G200+G201+G202+G203+G204</f>
        <v>3.4000000000000004</v>
      </c>
      <c r="H199" s="12">
        <f>H200+H201+H202+H203+H204</f>
        <v>635</v>
      </c>
      <c r="I199" s="6"/>
      <c r="J199" s="16">
        <v>0.06</v>
      </c>
      <c r="K199" s="12">
        <v>2.15</v>
      </c>
      <c r="L199" s="6"/>
      <c r="M199" s="12">
        <v>12</v>
      </c>
      <c r="N199" s="17"/>
      <c r="O199" s="274"/>
      <c r="P199" s="288"/>
    </row>
    <row r="200" spans="1:16" s="270" customFormat="1" ht="13.5" customHeight="1">
      <c r="A200" s="69"/>
      <c r="B200" s="68"/>
      <c r="C200" s="224"/>
      <c r="D200" s="14">
        <v>2006</v>
      </c>
      <c r="E200" s="33">
        <v>1000</v>
      </c>
      <c r="F200" s="13">
        <v>3</v>
      </c>
      <c r="G200" s="10">
        <v>0.68</v>
      </c>
      <c r="H200" s="12">
        <v>127</v>
      </c>
      <c r="I200" s="6"/>
      <c r="J200" s="14">
        <v>0.012</v>
      </c>
      <c r="K200" s="12">
        <v>0.434</v>
      </c>
      <c r="L200" s="6"/>
      <c r="M200" s="25">
        <v>2.4</v>
      </c>
      <c r="N200" s="17"/>
      <c r="O200" s="274"/>
      <c r="P200" s="288"/>
    </row>
    <row r="201" spans="1:16" s="270" customFormat="1" ht="12.75" customHeight="1">
      <c r="A201" s="69"/>
      <c r="B201" s="68"/>
      <c r="C201" s="224"/>
      <c r="D201" s="14">
        <v>2007</v>
      </c>
      <c r="E201" s="33">
        <v>1000</v>
      </c>
      <c r="F201" s="13">
        <v>3</v>
      </c>
      <c r="G201" s="10">
        <v>0.68</v>
      </c>
      <c r="H201" s="12">
        <v>127</v>
      </c>
      <c r="I201" s="6"/>
      <c r="J201" s="14">
        <v>0.012</v>
      </c>
      <c r="K201" s="12">
        <v>0.434</v>
      </c>
      <c r="L201" s="6"/>
      <c r="M201" s="25">
        <v>2.4</v>
      </c>
      <c r="N201" s="17"/>
      <c r="O201" s="274"/>
      <c r="P201" s="288"/>
    </row>
    <row r="202" spans="1:16" s="270" customFormat="1" ht="12.75" customHeight="1">
      <c r="A202" s="69"/>
      <c r="B202" s="68"/>
      <c r="C202" s="224"/>
      <c r="D202" s="14">
        <v>2008</v>
      </c>
      <c r="E202" s="33">
        <v>1000</v>
      </c>
      <c r="F202" s="13">
        <v>3</v>
      </c>
      <c r="G202" s="10">
        <v>0.68</v>
      </c>
      <c r="H202" s="12">
        <v>127</v>
      </c>
      <c r="I202" s="6"/>
      <c r="J202" s="14">
        <v>0.012</v>
      </c>
      <c r="K202" s="12">
        <v>0.434</v>
      </c>
      <c r="L202" s="6"/>
      <c r="M202" s="25">
        <v>2.4</v>
      </c>
      <c r="N202" s="17"/>
      <c r="O202" s="274"/>
      <c r="P202" s="288"/>
    </row>
    <row r="203" spans="1:16" s="270" customFormat="1" ht="12.75" customHeight="1">
      <c r="A203" s="69"/>
      <c r="B203" s="68"/>
      <c r="C203" s="224"/>
      <c r="D203" s="14">
        <v>2009</v>
      </c>
      <c r="E203" s="33">
        <v>1000</v>
      </c>
      <c r="F203" s="13">
        <v>3</v>
      </c>
      <c r="G203" s="10">
        <v>0.68</v>
      </c>
      <c r="H203" s="12">
        <v>127</v>
      </c>
      <c r="I203" s="6"/>
      <c r="J203" s="14">
        <v>0.012</v>
      </c>
      <c r="K203" s="12">
        <v>0.434</v>
      </c>
      <c r="L203" s="6"/>
      <c r="M203" s="25">
        <v>2.4</v>
      </c>
      <c r="N203" s="17"/>
      <c r="O203" s="274"/>
      <c r="P203" s="288"/>
    </row>
    <row r="204" spans="1:16" s="270" customFormat="1" ht="12.75" customHeight="1">
      <c r="A204" s="69"/>
      <c r="B204" s="68"/>
      <c r="C204" s="224"/>
      <c r="D204" s="14">
        <v>2010</v>
      </c>
      <c r="E204" s="33">
        <v>1000</v>
      </c>
      <c r="F204" s="13">
        <v>3</v>
      </c>
      <c r="G204" s="10">
        <v>0.68</v>
      </c>
      <c r="H204" s="12">
        <v>127</v>
      </c>
      <c r="I204" s="6"/>
      <c r="J204" s="14">
        <v>0.012</v>
      </c>
      <c r="K204" s="12">
        <v>0.434</v>
      </c>
      <c r="L204" s="6"/>
      <c r="M204" s="25">
        <v>2.4</v>
      </c>
      <c r="N204" s="17"/>
      <c r="O204" s="274"/>
      <c r="P204" s="288"/>
    </row>
    <row r="205" spans="1:16" s="270" customFormat="1" ht="24" customHeight="1">
      <c r="A205" s="178">
        <v>20</v>
      </c>
      <c r="B205" s="26" t="s">
        <v>78</v>
      </c>
      <c r="C205" s="13" t="s">
        <v>257</v>
      </c>
      <c r="D205" s="59">
        <v>2006</v>
      </c>
      <c r="E205" s="205">
        <v>603.19</v>
      </c>
      <c r="F205" s="225">
        <v>3</v>
      </c>
      <c r="G205" s="225">
        <v>0.18</v>
      </c>
      <c r="H205" s="58">
        <v>187.79</v>
      </c>
      <c r="I205" s="60"/>
      <c r="J205" s="86"/>
      <c r="K205" s="82"/>
      <c r="L205" s="58">
        <v>0.524</v>
      </c>
      <c r="M205" s="123"/>
      <c r="N205" s="17"/>
      <c r="O205" s="274"/>
      <c r="P205" s="288"/>
    </row>
    <row r="206" spans="1:16" s="270" customFormat="1" ht="30.75" customHeight="1">
      <c r="A206" s="178">
        <v>21</v>
      </c>
      <c r="B206" s="26" t="s">
        <v>3</v>
      </c>
      <c r="C206" s="13" t="s">
        <v>257</v>
      </c>
      <c r="D206" s="59">
        <v>2006</v>
      </c>
      <c r="E206" s="33">
        <v>79.92</v>
      </c>
      <c r="F206" s="13">
        <v>3</v>
      </c>
      <c r="G206" s="13">
        <v>2.11</v>
      </c>
      <c r="H206" s="12">
        <v>2867.68</v>
      </c>
      <c r="I206" s="6"/>
      <c r="J206" s="14"/>
      <c r="K206" s="16"/>
      <c r="L206" s="12">
        <v>6.002</v>
      </c>
      <c r="M206" s="25"/>
      <c r="N206" s="17"/>
      <c r="O206" s="274"/>
      <c r="P206" s="288"/>
    </row>
    <row r="207" spans="1:16" s="270" customFormat="1" ht="30.75" customHeight="1">
      <c r="A207" s="178">
        <v>22</v>
      </c>
      <c r="B207" s="26" t="s">
        <v>258</v>
      </c>
      <c r="C207" s="13" t="s">
        <v>257</v>
      </c>
      <c r="D207" s="59">
        <v>2006</v>
      </c>
      <c r="E207" s="33">
        <v>1319.66</v>
      </c>
      <c r="F207" s="13">
        <v>3</v>
      </c>
      <c r="G207" s="13">
        <v>1.38</v>
      </c>
      <c r="H207" s="12">
        <v>1406.24</v>
      </c>
      <c r="I207" s="6"/>
      <c r="J207" s="14"/>
      <c r="K207" s="16"/>
      <c r="L207" s="12">
        <v>3.924</v>
      </c>
      <c r="M207" s="25"/>
      <c r="N207" s="17"/>
      <c r="O207" s="274"/>
      <c r="P207" s="288"/>
    </row>
    <row r="208" spans="1:15" s="270" customFormat="1" ht="50.25" customHeight="1">
      <c r="A208" s="227"/>
      <c r="B208" s="232" t="s">
        <v>163</v>
      </c>
      <c r="C208" s="224"/>
      <c r="D208" s="2" t="s">
        <v>212</v>
      </c>
      <c r="E208" s="39" t="s">
        <v>40</v>
      </c>
      <c r="F208" s="39" t="s">
        <v>39</v>
      </c>
      <c r="G208" s="44">
        <f>G132+G133+G139+G145+G151+G157+G162+G171+G172+G173+G174+G180+G186+G193+G199+G205+G206+G207</f>
        <v>230.88300000000007</v>
      </c>
      <c r="H208" s="44">
        <f>H132+H133+H139+H145+H151+H157+H162+H171+H172+H173+H174+H180+H186+H193+H199+H205+H206+H207</f>
        <v>72390.19</v>
      </c>
      <c r="I208" s="45">
        <f>I132+I133+I139+I145+I151+I157+I162+I171+I172+I173+I174+I180+I186+I193+I199+I205+I206+I207</f>
        <v>4.409</v>
      </c>
      <c r="J208" s="45">
        <f>J199+J173</f>
        <v>0.75</v>
      </c>
      <c r="K208" s="44">
        <f>K199+K180+K173+K133+K132+K139+K145+K151+K171+K172</f>
        <v>248.59999999999997</v>
      </c>
      <c r="L208" s="44">
        <f>L207+L206+L205+L186+L174+L162+L157</f>
        <v>102.34100000000002</v>
      </c>
      <c r="M208" s="44">
        <f>M199</f>
        <v>12</v>
      </c>
      <c r="N208" s="44"/>
      <c r="O208" s="39" t="e">
        <f>O132+O133+O139+O145+O151+O157+O162+O171+O172+O173+O174+O180+O186+O193+O199+O205+O206+O207+#REF!+#REF!+#REF!</f>
        <v>#REF!</v>
      </c>
    </row>
    <row r="209" spans="1:15" s="270" customFormat="1" ht="13.5" customHeight="1">
      <c r="A209" s="227"/>
      <c r="B209" s="68"/>
      <c r="C209" s="224"/>
      <c r="D209" s="3">
        <v>2006</v>
      </c>
      <c r="E209" s="39">
        <f>E207+E206+E205+E200+E194+E187+E181+E175+E173+25+E171+E166+E163+E158+E152+E146+E140+E134+E132</f>
        <v>163662.09</v>
      </c>
      <c r="F209" s="142"/>
      <c r="G209" s="39">
        <f>G132+G134+G158+G163+G171+25.95+G173+G175+G181+G187+G194+G200+G205+G206+G207</f>
        <v>82.23300000000002</v>
      </c>
      <c r="H209" s="39">
        <f>H132+H134+H158+H163+H171+7186.35+H173+H175+H181+H187+H194+H200+H205+H206+H207</f>
        <v>29101.550000000003</v>
      </c>
      <c r="I209" s="40">
        <f>I132+I134+I158+I163+I171+I173+I175+I181+I187+I194+I200+I205+I206+I207</f>
        <v>3.889</v>
      </c>
      <c r="J209" s="40">
        <f>J200+J173</f>
        <v>0.702</v>
      </c>
      <c r="K209" s="39">
        <f>K200+K181+K173+K134+K132+K171+34.6</f>
        <v>86.41399999999999</v>
      </c>
      <c r="L209" s="39">
        <f>L207+L206+L205+L187+L175+L163+L158</f>
        <v>32.851</v>
      </c>
      <c r="M209" s="39">
        <f>M132+M134+M158+M163+M171+M173+M175+M181+M187+M194+M200+M205+M206+M207</f>
        <v>2.4</v>
      </c>
      <c r="N209" s="39"/>
      <c r="O209" s="39" t="e">
        <f>O132+O134+O158+O163+O171+25.95+O173+O175+O181+O187+O194+O200+O205+O206+O207+#REF!+#REF!</f>
        <v>#REF!</v>
      </c>
    </row>
    <row r="210" spans="1:15" s="270" customFormat="1" ht="13.5" customHeight="1">
      <c r="A210" s="227"/>
      <c r="B210" s="68"/>
      <c r="C210" s="224"/>
      <c r="D210" s="3">
        <v>2007</v>
      </c>
      <c r="E210" s="39">
        <f>E201+E195+E188+E182+E176+25+E167+E164+E159+E153+E147+E141+E135</f>
        <v>176780.15</v>
      </c>
      <c r="F210" s="142"/>
      <c r="G210" s="39">
        <f>G135+G153+G159+G164+25.95+G176+G182+G188+G195+G201</f>
        <v>48.370000000000005</v>
      </c>
      <c r="H210" s="39">
        <f>H135+H153+H159+H164+7186.35+H176+H182+H188+H195+H201</f>
        <v>14159.930000000002</v>
      </c>
      <c r="I210" s="40">
        <f>I135+I153+I159+I164+I176+I182+I188+I195+I201</f>
        <v>0.13</v>
      </c>
      <c r="J210" s="98">
        <v>0.012</v>
      </c>
      <c r="K210" s="39">
        <f>K201+K182+K135+K153+34.6</f>
        <v>53.434</v>
      </c>
      <c r="L210" s="39">
        <f>L188+L176+L164+L159</f>
        <v>22.163999999999998</v>
      </c>
      <c r="M210" s="39">
        <f>M135+M153+M159+M164+M176+M182+M188+M195+M201</f>
        <v>2.4</v>
      </c>
      <c r="N210" s="39"/>
      <c r="O210" s="39" t="e">
        <f>O135+O153+O159+O164+25.95+O176+O182+O188+O195+O201+#REF!+#REF!+#REF!</f>
        <v>#REF!</v>
      </c>
    </row>
    <row r="211" spans="1:15" s="270" customFormat="1" ht="13.5" customHeight="1">
      <c r="A211" s="227"/>
      <c r="B211" s="68"/>
      <c r="C211" s="224"/>
      <c r="D211" s="3">
        <v>2008</v>
      </c>
      <c r="E211" s="39">
        <f>E202+E196+E189+E183+E177+E168+E154+E148+E142+E136</f>
        <v>170609.5</v>
      </c>
      <c r="F211" s="142"/>
      <c r="G211" s="39">
        <f>G136+G142+G148+G154+G177+G183+G189+G196+G202</f>
        <v>31.549999999999997</v>
      </c>
      <c r="H211" s="39">
        <f>H136+H142+H148+H154+H177+H183+H189+H196+H202</f>
        <v>9281.89</v>
      </c>
      <c r="I211" s="40">
        <f>I136+I142+I148+I154+I177+I183+I189+I196+I202</f>
        <v>0.13</v>
      </c>
      <c r="J211" s="98">
        <v>0.012</v>
      </c>
      <c r="K211" s="39">
        <f>K202+K183+K136+K142+K148+K154</f>
        <v>34.054</v>
      </c>
      <c r="L211" s="39">
        <f>L189+L177</f>
        <v>15.679</v>
      </c>
      <c r="M211" s="39">
        <f>M136+M142+M148+M154+M177+M183+M189+M196+M202</f>
        <v>2.4</v>
      </c>
      <c r="N211" s="39"/>
      <c r="O211" s="39" t="e">
        <f>O136+O142+O148+O154+O177+O183+O189+O196+O202+#REF!+#REF!+#REF!</f>
        <v>#REF!</v>
      </c>
    </row>
    <row r="212" spans="1:15" s="270" customFormat="1" ht="13.5" customHeight="1">
      <c r="A212" s="227"/>
      <c r="B212" s="68"/>
      <c r="C212" s="224"/>
      <c r="D212" s="3">
        <v>2009</v>
      </c>
      <c r="E212" s="39">
        <f>E203+E197+E191+E184+E178+E169+E155+E149+E137</f>
        <v>107364.5</v>
      </c>
      <c r="F212" s="142"/>
      <c r="G212" s="39">
        <f>G137+G143+G149+G155+G178+G184+G191+G197+G203</f>
        <v>33.9</v>
      </c>
      <c r="H212" s="39">
        <f>H137+H143+H149+H155+H178+H184+H191+H197+H203</f>
        <v>9818.71</v>
      </c>
      <c r="I212" s="40">
        <f>I137+I143+I149+I155+I178+I184+I191+I197+I203</f>
        <v>0.13</v>
      </c>
      <c r="J212" s="98">
        <v>0.012</v>
      </c>
      <c r="K212" s="39">
        <f>K203+K184+K137+K143+K149+K155</f>
        <v>37.124</v>
      </c>
      <c r="L212" s="39">
        <f>L191+L178</f>
        <v>15.818</v>
      </c>
      <c r="M212" s="39">
        <f>M137+M143+M149+M155+M178+M184+M191+M197+M203</f>
        <v>2.4</v>
      </c>
      <c r="N212" s="39"/>
      <c r="O212" s="39" t="e">
        <f>O137+O143+O149+O155+O178+O184+O191+O197+O203+#REF!+#REF!+#REF!</f>
        <v>#REF!</v>
      </c>
    </row>
    <row r="213" spans="1:17" s="270" customFormat="1" ht="15" customHeight="1">
      <c r="A213" s="52"/>
      <c r="B213" s="112"/>
      <c r="C213" s="112"/>
      <c r="D213" s="3">
        <v>2010</v>
      </c>
      <c r="E213" s="44">
        <f>E204+E198+E192+E185+E179+E170+E156+E138</f>
        <v>101380</v>
      </c>
      <c r="F213" s="120"/>
      <c r="G213" s="97">
        <f>G204+G198+G192+G185+G179+G156+G150+G144+G138</f>
        <v>34.83</v>
      </c>
      <c r="H213" s="97">
        <f>H204+H198+H192+H185+H179+H156+H150+H144+H138</f>
        <v>10028.109999999999</v>
      </c>
      <c r="I213" s="98">
        <f>I204+I198+I192+I185+I179+I156+I150+I144+I138</f>
        <v>0.13</v>
      </c>
      <c r="J213" s="98">
        <v>0.012</v>
      </c>
      <c r="K213" s="97">
        <f>K204+K185+K138+K144+K150+K156</f>
        <v>37.594</v>
      </c>
      <c r="L213" s="97">
        <f>L192+L179</f>
        <v>15.828999999999999</v>
      </c>
      <c r="M213" s="97">
        <f>M204+M198+M192+M185+M179+M156+M150+M144+M138</f>
        <v>2.4</v>
      </c>
      <c r="N213" s="97"/>
      <c r="O213" s="97" t="e">
        <f>#REF!+#REF!+#REF!+O204+O198+O192+O185+O179+O156+O150+O144+O138</f>
        <v>#REF!</v>
      </c>
      <c r="P213" s="275"/>
      <c r="Q213" s="275"/>
    </row>
    <row r="214" spans="1:16" s="270" customFormat="1" ht="13.5" customHeight="1">
      <c r="A214" s="596" t="s">
        <v>168</v>
      </c>
      <c r="B214" s="620"/>
      <c r="C214" s="597"/>
      <c r="D214" s="597"/>
      <c r="E214" s="597"/>
      <c r="F214" s="597"/>
      <c r="G214" s="597"/>
      <c r="H214" s="597"/>
      <c r="I214" s="597"/>
      <c r="J214" s="597"/>
      <c r="K214" s="597"/>
      <c r="L214" s="597"/>
      <c r="M214" s="597"/>
      <c r="N214" s="597"/>
      <c r="O214" s="597"/>
      <c r="P214" s="288"/>
    </row>
    <row r="215" spans="1:16" s="270" customFormat="1" ht="39" customHeight="1">
      <c r="A215" s="178">
        <v>23</v>
      </c>
      <c r="B215" s="102" t="s">
        <v>79</v>
      </c>
      <c r="C215" s="13" t="s">
        <v>169</v>
      </c>
      <c r="D215" s="13">
        <v>2006</v>
      </c>
      <c r="E215" s="33">
        <v>15000</v>
      </c>
      <c r="F215" s="11">
        <v>3</v>
      </c>
      <c r="G215" s="12">
        <v>8.12</v>
      </c>
      <c r="H215" s="12">
        <v>3850</v>
      </c>
      <c r="I215" s="12">
        <v>7</v>
      </c>
      <c r="J215" s="12"/>
      <c r="K215" s="6"/>
      <c r="L215" s="6"/>
      <c r="M215" s="6"/>
      <c r="N215" s="24"/>
      <c r="O215" s="451"/>
      <c r="P215" s="288"/>
    </row>
    <row r="216" spans="1:16" s="270" customFormat="1" ht="42.75" customHeight="1">
      <c r="A216" s="18">
        <v>24</v>
      </c>
      <c r="B216" s="50" t="s">
        <v>51</v>
      </c>
      <c r="C216" s="13" t="s">
        <v>169</v>
      </c>
      <c r="D216" s="11">
        <v>2006</v>
      </c>
      <c r="E216" s="33">
        <v>2400</v>
      </c>
      <c r="F216" s="36">
        <v>3</v>
      </c>
      <c r="G216" s="33">
        <v>0.046</v>
      </c>
      <c r="H216" s="33">
        <v>22</v>
      </c>
      <c r="I216" s="33">
        <v>0.04</v>
      </c>
      <c r="J216" s="33"/>
      <c r="K216" s="37"/>
      <c r="L216" s="37"/>
      <c r="M216" s="37"/>
      <c r="N216" s="7"/>
      <c r="O216" s="451"/>
      <c r="P216" s="288"/>
    </row>
    <row r="217" spans="1:16" s="270" customFormat="1" ht="12.75">
      <c r="A217" s="178">
        <v>25</v>
      </c>
      <c r="B217" s="6" t="s">
        <v>52</v>
      </c>
      <c r="C217" s="13" t="s">
        <v>169</v>
      </c>
      <c r="D217" s="59">
        <v>2010</v>
      </c>
      <c r="E217" s="33">
        <v>15000</v>
      </c>
      <c r="F217" s="36">
        <v>3</v>
      </c>
      <c r="G217" s="33">
        <v>0.116</v>
      </c>
      <c r="H217" s="33">
        <v>55</v>
      </c>
      <c r="I217" s="37">
        <v>0.1</v>
      </c>
      <c r="J217" s="37"/>
      <c r="K217" s="37"/>
      <c r="L217" s="37"/>
      <c r="M217" s="37"/>
      <c r="N217" s="7"/>
      <c r="O217" s="451"/>
      <c r="P217" s="288"/>
    </row>
    <row r="218" spans="1:16" s="270" customFormat="1" ht="28.5" customHeight="1">
      <c r="A218" s="178">
        <v>26</v>
      </c>
      <c r="B218" s="26" t="s">
        <v>256</v>
      </c>
      <c r="C218" s="13" t="s">
        <v>169</v>
      </c>
      <c r="D218" s="59">
        <v>2007</v>
      </c>
      <c r="E218" s="33">
        <v>35000</v>
      </c>
      <c r="F218" s="36">
        <v>3</v>
      </c>
      <c r="G218" s="33">
        <v>10.53</v>
      </c>
      <c r="H218" s="33">
        <v>6000</v>
      </c>
      <c r="I218" s="37"/>
      <c r="J218" s="37"/>
      <c r="K218" s="37"/>
      <c r="L218" s="37">
        <v>30</v>
      </c>
      <c r="M218" s="37"/>
      <c r="N218" s="7"/>
      <c r="O218" s="451"/>
      <c r="P218" s="288"/>
    </row>
    <row r="219" spans="1:16" s="270" customFormat="1" ht="51.75" customHeight="1">
      <c r="A219" s="226">
        <v>27</v>
      </c>
      <c r="B219" s="148" t="s">
        <v>439</v>
      </c>
      <c r="C219" s="223" t="s">
        <v>169</v>
      </c>
      <c r="D219" s="125" t="s">
        <v>212</v>
      </c>
      <c r="E219" s="33"/>
      <c r="F219" s="36"/>
      <c r="G219" s="33">
        <v>11.6</v>
      </c>
      <c r="H219" s="33">
        <v>5500</v>
      </c>
      <c r="I219" s="37">
        <v>10</v>
      </c>
      <c r="J219" s="37"/>
      <c r="K219" s="37"/>
      <c r="L219" s="37"/>
      <c r="M219" s="37"/>
      <c r="N219" s="7"/>
      <c r="O219" s="451"/>
      <c r="P219" s="288"/>
    </row>
    <row r="220" spans="1:16" s="270" customFormat="1" ht="15.75" customHeight="1">
      <c r="A220" s="206"/>
      <c r="B220" s="50"/>
      <c r="C220" s="237"/>
      <c r="D220" s="14">
        <v>2006</v>
      </c>
      <c r="E220" s="33"/>
      <c r="F220" s="36"/>
      <c r="G220" s="33">
        <v>2.32</v>
      </c>
      <c r="H220" s="33">
        <v>1100</v>
      </c>
      <c r="I220" s="37">
        <v>2</v>
      </c>
      <c r="J220" s="37"/>
      <c r="K220" s="37"/>
      <c r="L220" s="37"/>
      <c r="M220" s="37"/>
      <c r="N220" s="7"/>
      <c r="O220" s="451"/>
      <c r="P220" s="288"/>
    </row>
    <row r="221" spans="1:16" s="270" customFormat="1" ht="12.75" customHeight="1">
      <c r="A221" s="3" t="s">
        <v>146</v>
      </c>
      <c r="B221" s="3" t="s">
        <v>147</v>
      </c>
      <c r="C221" s="3" t="s">
        <v>148</v>
      </c>
      <c r="D221" s="3">
        <v>1</v>
      </c>
      <c r="E221" s="3">
        <v>2</v>
      </c>
      <c r="F221" s="3">
        <v>3</v>
      </c>
      <c r="G221" s="3">
        <v>4</v>
      </c>
      <c r="H221" s="3">
        <v>5</v>
      </c>
      <c r="I221" s="3">
        <v>6</v>
      </c>
      <c r="J221" s="3">
        <v>7</v>
      </c>
      <c r="K221" s="3">
        <v>8</v>
      </c>
      <c r="L221" s="3">
        <v>9</v>
      </c>
      <c r="M221" s="545">
        <v>10</v>
      </c>
      <c r="N221" s="598">
        <v>11</v>
      </c>
      <c r="O221" s="599"/>
      <c r="P221" s="288"/>
    </row>
    <row r="222" spans="1:16" s="270" customFormat="1" ht="14.25" customHeight="1">
      <c r="A222" s="227"/>
      <c r="B222" s="68"/>
      <c r="C222" s="339"/>
      <c r="D222" s="14">
        <v>2007</v>
      </c>
      <c r="E222" s="33"/>
      <c r="F222" s="36"/>
      <c r="G222" s="33">
        <v>2.32</v>
      </c>
      <c r="H222" s="33">
        <v>1100</v>
      </c>
      <c r="I222" s="37">
        <v>2</v>
      </c>
      <c r="J222" s="37"/>
      <c r="K222" s="37"/>
      <c r="L222" s="37"/>
      <c r="M222" s="37"/>
      <c r="N222" s="7"/>
      <c r="O222" s="451"/>
      <c r="P222" s="288"/>
    </row>
    <row r="223" spans="1:16" s="270" customFormat="1" ht="15.75" customHeight="1">
      <c r="A223" s="227"/>
      <c r="B223" s="68"/>
      <c r="C223" s="339"/>
      <c r="D223" s="14">
        <v>2008</v>
      </c>
      <c r="E223" s="33"/>
      <c r="F223" s="36"/>
      <c r="G223" s="33">
        <v>2.32</v>
      </c>
      <c r="H223" s="33">
        <v>1100</v>
      </c>
      <c r="I223" s="37">
        <v>2</v>
      </c>
      <c r="J223" s="37"/>
      <c r="K223" s="37"/>
      <c r="L223" s="37"/>
      <c r="M223" s="37"/>
      <c r="N223" s="7"/>
      <c r="O223" s="451"/>
      <c r="P223" s="288"/>
    </row>
    <row r="224" spans="1:16" s="270" customFormat="1" ht="13.5" customHeight="1">
      <c r="A224" s="227"/>
      <c r="B224" s="68"/>
      <c r="C224" s="339"/>
      <c r="D224" s="14">
        <v>2009</v>
      </c>
      <c r="E224" s="33"/>
      <c r="F224" s="36"/>
      <c r="G224" s="33">
        <v>2.32</v>
      </c>
      <c r="H224" s="33">
        <v>1100</v>
      </c>
      <c r="I224" s="37">
        <v>2</v>
      </c>
      <c r="J224" s="37"/>
      <c r="K224" s="37"/>
      <c r="L224" s="37"/>
      <c r="M224" s="37"/>
      <c r="N224" s="7"/>
      <c r="O224" s="451"/>
      <c r="P224" s="288"/>
    </row>
    <row r="225" spans="1:16" s="270" customFormat="1" ht="18" customHeight="1">
      <c r="A225" s="277"/>
      <c r="B225" s="277"/>
      <c r="D225" s="14">
        <v>2010</v>
      </c>
      <c r="E225" s="32"/>
      <c r="F225" s="36"/>
      <c r="G225" s="33">
        <v>2.32</v>
      </c>
      <c r="H225" s="33">
        <v>1100</v>
      </c>
      <c r="I225" s="37">
        <v>2</v>
      </c>
      <c r="J225" s="37"/>
      <c r="K225" s="37"/>
      <c r="L225" s="37"/>
      <c r="M225" s="37"/>
      <c r="N225" s="7"/>
      <c r="O225" s="451"/>
      <c r="P225" s="288"/>
    </row>
    <row r="226" spans="1:16" s="270" customFormat="1" ht="77.25" customHeight="1">
      <c r="A226" s="153">
        <v>28</v>
      </c>
      <c r="B226" s="49" t="s">
        <v>21</v>
      </c>
      <c r="C226" s="55" t="s">
        <v>173</v>
      </c>
      <c r="D226" s="13" t="s">
        <v>212</v>
      </c>
      <c r="E226" s="12">
        <v>28</v>
      </c>
      <c r="F226" s="11">
        <v>3</v>
      </c>
      <c r="G226" s="12">
        <v>0.15</v>
      </c>
      <c r="H226" s="12">
        <v>94.6</v>
      </c>
      <c r="I226" s="16">
        <v>0.1</v>
      </c>
      <c r="J226" s="11"/>
      <c r="K226" s="11"/>
      <c r="L226" s="11">
        <v>0.144</v>
      </c>
      <c r="M226" s="200"/>
      <c r="N226" s="613"/>
      <c r="O226" s="614"/>
      <c r="P226" s="288"/>
    </row>
    <row r="227" spans="1:16" s="270" customFormat="1" ht="14.25" customHeight="1">
      <c r="A227" s="69"/>
      <c r="B227" s="68"/>
      <c r="C227" s="64"/>
      <c r="D227" s="14">
        <v>2006</v>
      </c>
      <c r="E227" s="12">
        <v>14</v>
      </c>
      <c r="F227" s="11">
        <v>3</v>
      </c>
      <c r="G227" s="12">
        <v>0.0288</v>
      </c>
      <c r="H227" s="12">
        <v>15.4</v>
      </c>
      <c r="I227" s="16">
        <v>0.02</v>
      </c>
      <c r="J227" s="11"/>
      <c r="K227" s="11"/>
      <c r="L227" s="11">
        <v>0.016</v>
      </c>
      <c r="M227" s="5"/>
      <c r="N227" s="268"/>
      <c r="O227" s="294"/>
      <c r="P227" s="288"/>
    </row>
    <row r="228" spans="1:16" s="270" customFormat="1" ht="13.5" customHeight="1">
      <c r="A228" s="69"/>
      <c r="B228" s="68"/>
      <c r="C228" s="64"/>
      <c r="D228" s="14">
        <v>2007</v>
      </c>
      <c r="E228" s="12">
        <v>14</v>
      </c>
      <c r="F228" s="11">
        <v>3</v>
      </c>
      <c r="G228" s="12">
        <v>0.0344</v>
      </c>
      <c r="H228" s="12">
        <v>19.8</v>
      </c>
      <c r="I228" s="16">
        <v>0.02</v>
      </c>
      <c r="J228" s="11"/>
      <c r="K228" s="11"/>
      <c r="L228" s="11">
        <v>0.032</v>
      </c>
      <c r="M228" s="5"/>
      <c r="N228" s="268"/>
      <c r="O228" s="294"/>
      <c r="P228" s="288"/>
    </row>
    <row r="229" spans="1:16" s="270" customFormat="1" ht="15.75" customHeight="1">
      <c r="A229" s="69"/>
      <c r="B229" s="68"/>
      <c r="C229" s="64"/>
      <c r="D229" s="14">
        <v>2008</v>
      </c>
      <c r="E229" s="12"/>
      <c r="F229" s="11"/>
      <c r="G229" s="12">
        <v>0.0344</v>
      </c>
      <c r="H229" s="12">
        <v>19.8</v>
      </c>
      <c r="I229" s="16">
        <v>0.02</v>
      </c>
      <c r="J229" s="11"/>
      <c r="K229" s="11"/>
      <c r="L229" s="11">
        <v>0.032</v>
      </c>
      <c r="M229" s="5"/>
      <c r="N229" s="268"/>
      <c r="O229" s="294"/>
      <c r="P229" s="288"/>
    </row>
    <row r="230" spans="1:16" s="270" customFormat="1" ht="14.25" customHeight="1">
      <c r="A230" s="69"/>
      <c r="B230" s="68"/>
      <c r="C230" s="64"/>
      <c r="D230" s="14">
        <v>2009</v>
      </c>
      <c r="E230" s="12"/>
      <c r="F230" s="11"/>
      <c r="G230" s="12">
        <v>0.0344</v>
      </c>
      <c r="H230" s="12">
        <v>19.8</v>
      </c>
      <c r="I230" s="16">
        <v>0.02</v>
      </c>
      <c r="J230" s="11"/>
      <c r="K230" s="11"/>
      <c r="L230" s="11">
        <v>0.032</v>
      </c>
      <c r="M230" s="5"/>
      <c r="N230" s="268"/>
      <c r="O230" s="294"/>
      <c r="P230" s="288"/>
    </row>
    <row r="231" spans="1:16" s="270" customFormat="1" ht="15.75" customHeight="1">
      <c r="A231" s="69"/>
      <c r="B231" s="68"/>
      <c r="C231" s="59"/>
      <c r="D231" s="210">
        <v>2010</v>
      </c>
      <c r="E231" s="12"/>
      <c r="F231" s="11"/>
      <c r="G231" s="12">
        <v>0.0344</v>
      </c>
      <c r="H231" s="12">
        <v>19.8</v>
      </c>
      <c r="I231" s="16">
        <v>0.02</v>
      </c>
      <c r="J231" s="11"/>
      <c r="K231" s="11"/>
      <c r="L231" s="11">
        <v>0.032</v>
      </c>
      <c r="M231" s="5"/>
      <c r="N231" s="268"/>
      <c r="O231" s="294"/>
      <c r="P231" s="288"/>
    </row>
    <row r="232" spans="1:16" s="270" customFormat="1" ht="29.25" customHeight="1">
      <c r="A232" s="69"/>
      <c r="B232" s="68"/>
      <c r="C232" s="235" t="s">
        <v>182</v>
      </c>
      <c r="D232" s="225" t="s">
        <v>212</v>
      </c>
      <c r="E232" s="58">
        <v>19.5</v>
      </c>
      <c r="F232" s="59">
        <v>3</v>
      </c>
      <c r="G232" s="58">
        <v>0.31</v>
      </c>
      <c r="H232" s="58">
        <v>224.75</v>
      </c>
      <c r="I232" s="59"/>
      <c r="J232" s="59"/>
      <c r="K232" s="59"/>
      <c r="L232" s="59">
        <v>0.18</v>
      </c>
      <c r="M232" s="58">
        <v>0.85</v>
      </c>
      <c r="N232" s="127"/>
      <c r="O232" s="452"/>
      <c r="P232" s="288"/>
    </row>
    <row r="233" spans="1:16" s="270" customFormat="1" ht="15.75" customHeight="1">
      <c r="A233" s="69"/>
      <c r="B233" s="68"/>
      <c r="C233" s="64"/>
      <c r="D233" s="14">
        <v>2006</v>
      </c>
      <c r="E233" s="12">
        <v>3.9</v>
      </c>
      <c r="F233" s="11">
        <v>3</v>
      </c>
      <c r="G233" s="12">
        <v>0.05</v>
      </c>
      <c r="H233" s="12">
        <v>38.95</v>
      </c>
      <c r="I233" s="11"/>
      <c r="J233" s="11"/>
      <c r="K233" s="11"/>
      <c r="L233" s="11">
        <v>0.012</v>
      </c>
      <c r="M233" s="12">
        <v>0.17</v>
      </c>
      <c r="N233" s="15"/>
      <c r="O233" s="294"/>
      <c r="P233" s="288"/>
    </row>
    <row r="234" spans="1:16" s="270" customFormat="1" ht="15.75" customHeight="1">
      <c r="A234" s="69"/>
      <c r="B234" s="68"/>
      <c r="C234" s="64"/>
      <c r="D234" s="14">
        <v>2007</v>
      </c>
      <c r="E234" s="12">
        <v>3.9</v>
      </c>
      <c r="F234" s="11">
        <v>3</v>
      </c>
      <c r="G234" s="12">
        <v>0.07</v>
      </c>
      <c r="H234" s="12">
        <v>41.95</v>
      </c>
      <c r="I234" s="11"/>
      <c r="J234" s="11"/>
      <c r="K234" s="11"/>
      <c r="L234" s="11">
        <v>0.024</v>
      </c>
      <c r="M234" s="12">
        <v>0.17</v>
      </c>
      <c r="N234" s="15"/>
      <c r="O234" s="294"/>
      <c r="P234" s="288"/>
    </row>
    <row r="235" spans="1:16" s="270" customFormat="1" ht="15.75" customHeight="1">
      <c r="A235" s="252"/>
      <c r="B235" s="342"/>
      <c r="C235" s="85"/>
      <c r="D235" s="14">
        <v>2008</v>
      </c>
      <c r="E235" s="12">
        <v>3.9</v>
      </c>
      <c r="F235" s="11">
        <v>3</v>
      </c>
      <c r="G235" s="12">
        <v>0.05</v>
      </c>
      <c r="H235" s="12">
        <v>44.95</v>
      </c>
      <c r="I235" s="11"/>
      <c r="J235" s="11"/>
      <c r="K235" s="11"/>
      <c r="L235" s="11">
        <v>0.036</v>
      </c>
      <c r="M235" s="12">
        <v>0.17</v>
      </c>
      <c r="N235" s="15"/>
      <c r="O235" s="294"/>
      <c r="P235" s="288"/>
    </row>
    <row r="236" spans="1:16" s="270" customFormat="1" ht="15.75" customHeight="1">
      <c r="A236" s="69"/>
      <c r="B236" s="35"/>
      <c r="C236" s="64"/>
      <c r="D236" s="210">
        <v>2009</v>
      </c>
      <c r="E236" s="12">
        <v>3.9</v>
      </c>
      <c r="F236" s="11">
        <v>3</v>
      </c>
      <c r="G236" s="12">
        <v>0.07</v>
      </c>
      <c r="H236" s="12">
        <v>47.95</v>
      </c>
      <c r="I236" s="11"/>
      <c r="J236" s="11"/>
      <c r="K236" s="11"/>
      <c r="L236" s="11">
        <v>0.048</v>
      </c>
      <c r="M236" s="12">
        <v>0.17</v>
      </c>
      <c r="N236" s="15"/>
      <c r="O236" s="269"/>
      <c r="P236" s="288"/>
    </row>
    <row r="237" spans="1:16" s="270" customFormat="1" ht="15.75" customHeight="1">
      <c r="A237" s="52"/>
      <c r="B237" s="343"/>
      <c r="C237" s="225"/>
      <c r="D237" s="210">
        <v>2010</v>
      </c>
      <c r="E237" s="33">
        <v>3.9</v>
      </c>
      <c r="F237" s="11">
        <v>3</v>
      </c>
      <c r="G237" s="12">
        <v>0.07</v>
      </c>
      <c r="H237" s="33">
        <v>50.95</v>
      </c>
      <c r="I237" s="37"/>
      <c r="J237" s="37"/>
      <c r="K237" s="37"/>
      <c r="L237" s="37">
        <v>0.06</v>
      </c>
      <c r="M237" s="12">
        <v>0.17</v>
      </c>
      <c r="N237" s="23"/>
      <c r="O237" s="269"/>
      <c r="P237" s="288"/>
    </row>
    <row r="238" spans="1:16" s="270" customFormat="1" ht="25.5" customHeight="1">
      <c r="A238" s="133">
        <v>29</v>
      </c>
      <c r="B238" s="68" t="s">
        <v>243</v>
      </c>
      <c r="C238" s="64" t="s">
        <v>173</v>
      </c>
      <c r="D238" s="10" t="s">
        <v>212</v>
      </c>
      <c r="E238" s="12">
        <v>84</v>
      </c>
      <c r="F238" s="11">
        <v>3</v>
      </c>
      <c r="G238" s="12">
        <v>0.17</v>
      </c>
      <c r="H238" s="12">
        <v>136</v>
      </c>
      <c r="I238" s="16"/>
      <c r="J238" s="11"/>
      <c r="K238" s="11"/>
      <c r="L238" s="11"/>
      <c r="M238" s="25">
        <v>1.15</v>
      </c>
      <c r="N238" s="268"/>
      <c r="O238" s="269"/>
      <c r="P238" s="288"/>
    </row>
    <row r="239" spans="1:16" s="270" customFormat="1" ht="14.25" customHeight="1">
      <c r="A239" s="69"/>
      <c r="B239" s="68"/>
      <c r="C239" s="64"/>
      <c r="D239" s="14">
        <v>2006</v>
      </c>
      <c r="E239" s="12">
        <v>50</v>
      </c>
      <c r="F239" s="11">
        <v>3</v>
      </c>
      <c r="G239" s="12">
        <v>0.016</v>
      </c>
      <c r="H239" s="12">
        <v>13.4</v>
      </c>
      <c r="I239" s="16"/>
      <c r="J239" s="11"/>
      <c r="K239" s="11"/>
      <c r="L239" s="11"/>
      <c r="M239" s="25">
        <v>0.112</v>
      </c>
      <c r="N239" s="268"/>
      <c r="O239" s="269"/>
      <c r="P239" s="288"/>
    </row>
    <row r="240" spans="1:16" s="270" customFormat="1" ht="14.25" customHeight="1">
      <c r="A240" s="69"/>
      <c r="B240" s="68"/>
      <c r="C240" s="64"/>
      <c r="D240" s="14">
        <v>2007</v>
      </c>
      <c r="E240" s="12">
        <v>25</v>
      </c>
      <c r="F240" s="11">
        <v>3</v>
      </c>
      <c r="G240" s="12">
        <v>0.027</v>
      </c>
      <c r="H240" s="12">
        <v>22.6</v>
      </c>
      <c r="I240" s="16"/>
      <c r="J240" s="11"/>
      <c r="K240" s="11"/>
      <c r="L240" s="11"/>
      <c r="M240" s="25">
        <v>0.189</v>
      </c>
      <c r="N240" s="268"/>
      <c r="O240" s="269"/>
      <c r="P240" s="288"/>
    </row>
    <row r="241" spans="1:16" s="270" customFormat="1" ht="13.5" customHeight="1">
      <c r="A241" s="69"/>
      <c r="B241" s="68"/>
      <c r="C241" s="64"/>
      <c r="D241" s="14">
        <v>2008</v>
      </c>
      <c r="E241" s="12">
        <v>9</v>
      </c>
      <c r="F241" s="11">
        <v>3</v>
      </c>
      <c r="G241" s="12">
        <v>0.038</v>
      </c>
      <c r="H241" s="12">
        <v>31.8</v>
      </c>
      <c r="I241" s="16"/>
      <c r="J241" s="11"/>
      <c r="K241" s="11"/>
      <c r="L241" s="11"/>
      <c r="M241" s="25">
        <v>0.266</v>
      </c>
      <c r="N241" s="268"/>
      <c r="O241" s="269"/>
      <c r="P241" s="288"/>
    </row>
    <row r="242" spans="1:16" s="270" customFormat="1" ht="13.5" customHeight="1">
      <c r="A242" s="69"/>
      <c r="B242" s="68"/>
      <c r="C242" s="64"/>
      <c r="D242" s="14">
        <v>2009</v>
      </c>
      <c r="E242" s="12"/>
      <c r="F242" s="11"/>
      <c r="G242" s="12">
        <v>0.041</v>
      </c>
      <c r="H242" s="12">
        <v>34.1</v>
      </c>
      <c r="I242" s="16"/>
      <c r="J242" s="11"/>
      <c r="K242" s="11"/>
      <c r="L242" s="11"/>
      <c r="M242" s="25">
        <v>0.285</v>
      </c>
      <c r="N242" s="268"/>
      <c r="O242" s="269"/>
      <c r="P242" s="288"/>
    </row>
    <row r="243" spans="1:16" s="270" customFormat="1" ht="15.75" customHeight="1">
      <c r="A243" s="52"/>
      <c r="B243" s="50"/>
      <c r="C243" s="59"/>
      <c r="D243" s="14">
        <v>2010</v>
      </c>
      <c r="E243" s="12"/>
      <c r="F243" s="11"/>
      <c r="G243" s="12">
        <v>0.041</v>
      </c>
      <c r="H243" s="12">
        <v>34.1</v>
      </c>
      <c r="I243" s="16"/>
      <c r="J243" s="11"/>
      <c r="K243" s="11"/>
      <c r="L243" s="11"/>
      <c r="M243" s="25">
        <v>0.285</v>
      </c>
      <c r="N243" s="268"/>
      <c r="O243" s="269"/>
      <c r="P243" s="288"/>
    </row>
    <row r="244" spans="1:16" s="270" customFormat="1" ht="39" customHeight="1">
      <c r="A244" s="226">
        <v>30</v>
      </c>
      <c r="B244" s="49" t="s">
        <v>313</v>
      </c>
      <c r="C244" s="223" t="s">
        <v>252</v>
      </c>
      <c r="D244" s="13" t="s">
        <v>212</v>
      </c>
      <c r="E244" s="33">
        <v>40.5</v>
      </c>
      <c r="F244" s="11">
        <v>3</v>
      </c>
      <c r="G244" s="33">
        <v>1.12</v>
      </c>
      <c r="H244" s="33">
        <v>337.12</v>
      </c>
      <c r="I244" s="37">
        <v>0.97</v>
      </c>
      <c r="J244" s="37"/>
      <c r="K244" s="37"/>
      <c r="L244" s="37"/>
      <c r="M244" s="37"/>
      <c r="N244" s="15"/>
      <c r="O244" s="8"/>
      <c r="P244" s="288"/>
    </row>
    <row r="245" spans="1:16" s="270" customFormat="1" ht="15" customHeight="1">
      <c r="A245" s="227"/>
      <c r="B245" s="68"/>
      <c r="C245" s="224"/>
      <c r="D245" s="14">
        <v>2006</v>
      </c>
      <c r="E245" s="33">
        <v>4.5</v>
      </c>
      <c r="F245" s="11">
        <v>3</v>
      </c>
      <c r="G245" s="33">
        <v>0.22</v>
      </c>
      <c r="H245" s="33">
        <v>65.36</v>
      </c>
      <c r="I245" s="37">
        <v>0.19</v>
      </c>
      <c r="J245" s="37"/>
      <c r="K245" s="37"/>
      <c r="L245" s="37"/>
      <c r="M245" s="37"/>
      <c r="N245" s="15"/>
      <c r="O245" s="8"/>
      <c r="P245" s="288"/>
    </row>
    <row r="246" spans="1:16" s="270" customFormat="1" ht="15.75" customHeight="1">
      <c r="A246" s="227"/>
      <c r="B246" s="68"/>
      <c r="C246" s="224"/>
      <c r="D246" s="14">
        <v>2007</v>
      </c>
      <c r="E246" s="33">
        <v>9</v>
      </c>
      <c r="F246" s="11">
        <v>3</v>
      </c>
      <c r="G246" s="33">
        <v>0.22</v>
      </c>
      <c r="H246" s="33">
        <v>65.36</v>
      </c>
      <c r="I246" s="37">
        <v>0.19</v>
      </c>
      <c r="J246" s="37"/>
      <c r="K246" s="37"/>
      <c r="L246" s="37"/>
      <c r="M246" s="37"/>
      <c r="N246" s="15"/>
      <c r="O246" s="8"/>
      <c r="P246" s="288"/>
    </row>
    <row r="247" spans="1:16" s="270" customFormat="1" ht="16.5" customHeight="1">
      <c r="A247" s="227"/>
      <c r="B247" s="68"/>
      <c r="C247" s="224"/>
      <c r="D247" s="14">
        <v>2008</v>
      </c>
      <c r="E247" s="33">
        <v>9</v>
      </c>
      <c r="F247" s="11">
        <v>3</v>
      </c>
      <c r="G247" s="33">
        <v>0.22</v>
      </c>
      <c r="H247" s="33">
        <v>68.8</v>
      </c>
      <c r="I247" s="37">
        <v>0.19</v>
      </c>
      <c r="J247" s="37"/>
      <c r="K247" s="37"/>
      <c r="L247" s="37"/>
      <c r="M247" s="37"/>
      <c r="N247" s="15"/>
      <c r="O247" s="8"/>
      <c r="P247" s="288"/>
    </row>
    <row r="248" spans="1:16" s="270" customFormat="1" ht="14.25" customHeight="1">
      <c r="A248" s="227"/>
      <c r="B248" s="68"/>
      <c r="C248" s="224"/>
      <c r="D248" s="14">
        <v>2009</v>
      </c>
      <c r="E248" s="33">
        <v>9</v>
      </c>
      <c r="F248" s="11">
        <v>3</v>
      </c>
      <c r="G248" s="33">
        <v>0.23</v>
      </c>
      <c r="H248" s="33">
        <v>68.8</v>
      </c>
      <c r="I248" s="37">
        <v>0.2</v>
      </c>
      <c r="J248" s="37"/>
      <c r="K248" s="37"/>
      <c r="L248" s="37"/>
      <c r="M248" s="37"/>
      <c r="N248" s="15"/>
      <c r="O248" s="451"/>
      <c r="P248" s="288"/>
    </row>
    <row r="249" spans="1:16" s="270" customFormat="1" ht="13.5" customHeight="1">
      <c r="A249" s="206"/>
      <c r="B249" s="50"/>
      <c r="C249" s="225"/>
      <c r="D249" s="14">
        <v>2010</v>
      </c>
      <c r="E249" s="33">
        <v>9</v>
      </c>
      <c r="F249" s="11">
        <v>3</v>
      </c>
      <c r="G249" s="33">
        <v>0.23</v>
      </c>
      <c r="H249" s="33">
        <v>68.8</v>
      </c>
      <c r="I249" s="37">
        <v>0.2</v>
      </c>
      <c r="J249" s="37"/>
      <c r="K249" s="37"/>
      <c r="L249" s="37"/>
      <c r="M249" s="37"/>
      <c r="N249" s="15"/>
      <c r="O249" s="451"/>
      <c r="P249" s="288"/>
    </row>
    <row r="250" spans="1:16" s="270" customFormat="1" ht="34.5" customHeight="1">
      <c r="A250" s="153">
        <v>31</v>
      </c>
      <c r="B250" s="49" t="s">
        <v>237</v>
      </c>
      <c r="C250" s="55" t="s">
        <v>187</v>
      </c>
      <c r="D250" s="10" t="s">
        <v>212</v>
      </c>
      <c r="E250" s="12">
        <v>1403.5</v>
      </c>
      <c r="F250" s="11">
        <v>3</v>
      </c>
      <c r="G250" s="12">
        <v>0.1</v>
      </c>
      <c r="H250" s="16">
        <v>37.5</v>
      </c>
      <c r="I250" s="11">
        <v>0.075</v>
      </c>
      <c r="J250" s="11"/>
      <c r="K250" s="11"/>
      <c r="L250" s="11"/>
      <c r="M250" s="11"/>
      <c r="N250" s="621"/>
      <c r="O250" s="622"/>
      <c r="P250" s="288"/>
    </row>
    <row r="251" spans="1:16" s="270" customFormat="1" ht="13.5" customHeight="1">
      <c r="A251" s="133"/>
      <c r="B251" s="68"/>
      <c r="C251" s="64"/>
      <c r="D251" s="14">
        <v>2006</v>
      </c>
      <c r="E251" s="12">
        <v>280.7</v>
      </c>
      <c r="F251" s="11">
        <v>3</v>
      </c>
      <c r="G251" s="12">
        <v>0.017</v>
      </c>
      <c r="H251" s="16">
        <v>7.5</v>
      </c>
      <c r="I251" s="11">
        <v>0.015</v>
      </c>
      <c r="J251" s="11"/>
      <c r="K251" s="11"/>
      <c r="L251" s="11"/>
      <c r="M251" s="11"/>
      <c r="N251" s="15"/>
      <c r="O251" s="139"/>
      <c r="P251" s="288"/>
    </row>
    <row r="252" spans="1:16" s="270" customFormat="1" ht="15" customHeight="1">
      <c r="A252" s="133"/>
      <c r="B252" s="68"/>
      <c r="C252" s="64"/>
      <c r="D252" s="14">
        <v>2007</v>
      </c>
      <c r="E252" s="12">
        <v>280.7</v>
      </c>
      <c r="F252" s="11">
        <v>3</v>
      </c>
      <c r="G252" s="12">
        <v>0.017</v>
      </c>
      <c r="H252" s="16">
        <v>7.5</v>
      </c>
      <c r="I252" s="11">
        <v>0.015</v>
      </c>
      <c r="J252" s="11"/>
      <c r="K252" s="11"/>
      <c r="L252" s="11"/>
      <c r="M252" s="11"/>
      <c r="N252" s="15"/>
      <c r="O252" s="139"/>
      <c r="P252" s="288"/>
    </row>
    <row r="253" spans="1:16" s="270" customFormat="1" ht="13.5" customHeight="1">
      <c r="A253" s="133"/>
      <c r="B253" s="68"/>
      <c r="C253" s="64"/>
      <c r="D253" s="14">
        <v>2008</v>
      </c>
      <c r="E253" s="12">
        <v>280.7</v>
      </c>
      <c r="F253" s="11">
        <v>3</v>
      </c>
      <c r="G253" s="12">
        <v>0.017</v>
      </c>
      <c r="H253" s="16">
        <v>7.5</v>
      </c>
      <c r="I253" s="11">
        <v>0.015</v>
      </c>
      <c r="J253" s="11"/>
      <c r="K253" s="11"/>
      <c r="L253" s="11"/>
      <c r="M253" s="11"/>
      <c r="N253" s="15"/>
      <c r="O253" s="139"/>
      <c r="P253" s="288"/>
    </row>
    <row r="254" spans="1:16" s="270" customFormat="1" ht="13.5" customHeight="1">
      <c r="A254" s="133"/>
      <c r="B254" s="68"/>
      <c r="C254" s="64"/>
      <c r="D254" s="14">
        <v>2009</v>
      </c>
      <c r="E254" s="12">
        <v>280.7</v>
      </c>
      <c r="F254" s="11">
        <v>3</v>
      </c>
      <c r="G254" s="12">
        <v>0.017</v>
      </c>
      <c r="H254" s="16">
        <v>7.5</v>
      </c>
      <c r="I254" s="11">
        <v>0.015</v>
      </c>
      <c r="J254" s="11"/>
      <c r="K254" s="11"/>
      <c r="L254" s="11"/>
      <c r="M254" s="11"/>
      <c r="N254" s="15"/>
      <c r="O254" s="139"/>
      <c r="P254" s="288"/>
    </row>
    <row r="255" spans="1:16" s="270" customFormat="1" ht="14.25" customHeight="1">
      <c r="A255" s="132"/>
      <c r="B255" s="50"/>
      <c r="C255" s="59"/>
      <c r="D255" s="14">
        <v>2010</v>
      </c>
      <c r="E255" s="12">
        <v>280.7</v>
      </c>
      <c r="F255" s="11">
        <v>3</v>
      </c>
      <c r="G255" s="12">
        <v>0.017</v>
      </c>
      <c r="H255" s="16">
        <v>7.5</v>
      </c>
      <c r="I255" s="11">
        <v>0.015</v>
      </c>
      <c r="J255" s="11"/>
      <c r="K255" s="11"/>
      <c r="L255" s="11"/>
      <c r="M255" s="11"/>
      <c r="N255" s="15"/>
      <c r="O255" s="139"/>
      <c r="P255" s="288"/>
    </row>
    <row r="256" spans="1:16" s="270" customFormat="1" ht="14.25" customHeight="1">
      <c r="A256" s="400"/>
      <c r="B256" s="35"/>
      <c r="C256" s="62"/>
      <c r="D256" s="399"/>
      <c r="E256" s="177"/>
      <c r="F256" s="62"/>
      <c r="G256" s="177"/>
      <c r="H256" s="95"/>
      <c r="I256" s="62"/>
      <c r="J256" s="62"/>
      <c r="K256" s="62"/>
      <c r="L256" s="62"/>
      <c r="M256" s="62"/>
      <c r="N256" s="62"/>
      <c r="O256" s="139"/>
      <c r="P256" s="272"/>
    </row>
    <row r="257" spans="1:16" s="270" customFormat="1" ht="14.25" customHeight="1">
      <c r="A257" s="400"/>
      <c r="B257" s="35"/>
      <c r="C257" s="62"/>
      <c r="D257" s="399"/>
      <c r="E257" s="177"/>
      <c r="F257" s="62"/>
      <c r="G257" s="177"/>
      <c r="H257" s="95"/>
      <c r="I257" s="62"/>
      <c r="J257" s="62"/>
      <c r="K257" s="62"/>
      <c r="L257" s="62"/>
      <c r="M257" s="62"/>
      <c r="N257" s="62"/>
      <c r="O257" s="139"/>
      <c r="P257" s="272"/>
    </row>
    <row r="258" spans="1:16" s="270" customFormat="1" ht="13.5" customHeight="1">
      <c r="A258" s="3" t="s">
        <v>146</v>
      </c>
      <c r="B258" s="3" t="s">
        <v>147</v>
      </c>
      <c r="C258" s="3" t="s">
        <v>148</v>
      </c>
      <c r="D258" s="3">
        <v>1</v>
      </c>
      <c r="E258" s="3">
        <v>2</v>
      </c>
      <c r="F258" s="3">
        <v>3</v>
      </c>
      <c r="G258" s="3">
        <v>4</v>
      </c>
      <c r="H258" s="3">
        <v>5</v>
      </c>
      <c r="I258" s="3">
        <v>6</v>
      </c>
      <c r="J258" s="3">
        <v>7</v>
      </c>
      <c r="K258" s="3">
        <v>8</v>
      </c>
      <c r="L258" s="3">
        <v>9</v>
      </c>
      <c r="M258" s="545">
        <v>10</v>
      </c>
      <c r="N258" s="598">
        <v>11</v>
      </c>
      <c r="O258" s="599"/>
      <c r="P258" s="288"/>
    </row>
    <row r="259" spans="1:16" s="270" customFormat="1" ht="40.5" customHeight="1">
      <c r="A259" s="153">
        <v>32</v>
      </c>
      <c r="B259" s="49" t="s">
        <v>405</v>
      </c>
      <c r="C259" s="55" t="s">
        <v>187</v>
      </c>
      <c r="D259" s="13" t="s">
        <v>212</v>
      </c>
      <c r="E259" s="12">
        <v>30.8</v>
      </c>
      <c r="F259" s="11">
        <v>3</v>
      </c>
      <c r="G259" s="12">
        <v>0.171</v>
      </c>
      <c r="H259" s="16">
        <v>74.5</v>
      </c>
      <c r="I259" s="11">
        <v>0.149</v>
      </c>
      <c r="J259" s="11"/>
      <c r="K259" s="11"/>
      <c r="L259" s="11"/>
      <c r="M259" s="11"/>
      <c r="N259" s="15"/>
      <c r="O259" s="139"/>
      <c r="P259" s="288"/>
    </row>
    <row r="260" spans="1:16" s="270" customFormat="1" ht="14.25" customHeight="1">
      <c r="A260" s="133"/>
      <c r="B260" s="68"/>
      <c r="C260" s="64"/>
      <c r="D260" s="14">
        <v>2006</v>
      </c>
      <c r="E260" s="12">
        <v>5.6</v>
      </c>
      <c r="F260" s="11">
        <v>3</v>
      </c>
      <c r="G260" s="12">
        <v>0.031</v>
      </c>
      <c r="H260" s="16">
        <v>13.5</v>
      </c>
      <c r="I260" s="11">
        <v>0.027</v>
      </c>
      <c r="J260" s="11"/>
      <c r="K260" s="11"/>
      <c r="L260" s="11"/>
      <c r="M260" s="11"/>
      <c r="N260" s="15"/>
      <c r="O260" s="139"/>
      <c r="P260" s="288"/>
    </row>
    <row r="261" spans="1:16" s="270" customFormat="1" ht="14.25" customHeight="1">
      <c r="A261" s="133"/>
      <c r="B261" s="68"/>
      <c r="C261" s="64"/>
      <c r="D261" s="14">
        <v>2007</v>
      </c>
      <c r="E261" s="12">
        <v>5.6</v>
      </c>
      <c r="F261" s="11">
        <v>3</v>
      </c>
      <c r="G261" s="12">
        <v>0.031</v>
      </c>
      <c r="H261" s="16">
        <v>13.5</v>
      </c>
      <c r="I261" s="11">
        <v>0.027</v>
      </c>
      <c r="J261" s="11"/>
      <c r="K261" s="11"/>
      <c r="L261" s="11"/>
      <c r="M261" s="11"/>
      <c r="N261" s="15"/>
      <c r="O261" s="139"/>
      <c r="P261" s="288"/>
    </row>
    <row r="262" spans="1:16" s="270" customFormat="1" ht="14.25" customHeight="1">
      <c r="A262" s="133"/>
      <c r="B262" s="68"/>
      <c r="C262" s="64"/>
      <c r="D262" s="14">
        <v>2008</v>
      </c>
      <c r="E262" s="12">
        <v>5.6</v>
      </c>
      <c r="F262" s="11">
        <v>3</v>
      </c>
      <c r="G262" s="12">
        <v>0.031</v>
      </c>
      <c r="H262" s="16">
        <v>13.5</v>
      </c>
      <c r="I262" s="11">
        <v>0.027</v>
      </c>
      <c r="J262" s="11"/>
      <c r="K262" s="11"/>
      <c r="L262" s="11"/>
      <c r="M262" s="11"/>
      <c r="N262" s="15"/>
      <c r="O262" s="139"/>
      <c r="P262" s="288"/>
    </row>
    <row r="263" spans="1:16" s="270" customFormat="1" ht="14.25" customHeight="1">
      <c r="A263" s="133"/>
      <c r="B263" s="68"/>
      <c r="C263" s="64"/>
      <c r="D263" s="14">
        <v>2009</v>
      </c>
      <c r="E263" s="12">
        <v>5.6</v>
      </c>
      <c r="F263" s="11">
        <v>3</v>
      </c>
      <c r="G263" s="12">
        <v>0.031</v>
      </c>
      <c r="H263" s="16">
        <v>13.5</v>
      </c>
      <c r="I263" s="11">
        <v>0.027</v>
      </c>
      <c r="J263" s="11"/>
      <c r="K263" s="11"/>
      <c r="L263" s="11"/>
      <c r="M263" s="11"/>
      <c r="N263" s="15"/>
      <c r="O263" s="139"/>
      <c r="P263" s="288"/>
    </row>
    <row r="264" spans="1:16" s="270" customFormat="1" ht="14.25" customHeight="1">
      <c r="A264" s="132"/>
      <c r="B264" s="50"/>
      <c r="C264" s="59"/>
      <c r="D264" s="14">
        <v>2010</v>
      </c>
      <c r="E264" s="12">
        <v>8.4</v>
      </c>
      <c r="F264" s="11">
        <v>3</v>
      </c>
      <c r="G264" s="12">
        <v>0.047</v>
      </c>
      <c r="H264" s="16">
        <v>20.5</v>
      </c>
      <c r="I264" s="11">
        <v>0.041</v>
      </c>
      <c r="J264" s="11"/>
      <c r="K264" s="11"/>
      <c r="L264" s="11"/>
      <c r="M264" s="11"/>
      <c r="N264" s="15"/>
      <c r="O264" s="139"/>
      <c r="P264" s="288"/>
    </row>
    <row r="265" spans="1:16" s="270" customFormat="1" ht="39.75" customHeight="1">
      <c r="A265" s="153">
        <v>33</v>
      </c>
      <c r="B265" s="49" t="s">
        <v>238</v>
      </c>
      <c r="C265" s="55" t="s">
        <v>187</v>
      </c>
      <c r="D265" s="13" t="s">
        <v>212</v>
      </c>
      <c r="E265" s="12">
        <v>371</v>
      </c>
      <c r="F265" s="11">
        <v>3</v>
      </c>
      <c r="G265" s="12">
        <v>0.15</v>
      </c>
      <c r="H265" s="12">
        <v>147</v>
      </c>
      <c r="I265" s="11"/>
      <c r="J265" s="11"/>
      <c r="K265" s="11"/>
      <c r="L265" s="12">
        <v>0.5</v>
      </c>
      <c r="M265" s="11"/>
      <c r="N265" s="15"/>
      <c r="O265" s="139"/>
      <c r="P265" s="288"/>
    </row>
    <row r="266" spans="1:16" s="270" customFormat="1" ht="14.25" customHeight="1">
      <c r="A266" s="133"/>
      <c r="B266" s="68"/>
      <c r="C266" s="64"/>
      <c r="D266" s="88">
        <v>2006</v>
      </c>
      <c r="E266" s="12">
        <v>74.2</v>
      </c>
      <c r="F266" s="11">
        <v>3</v>
      </c>
      <c r="G266" s="12">
        <v>0.034</v>
      </c>
      <c r="H266" s="12">
        <v>29.4</v>
      </c>
      <c r="I266" s="11"/>
      <c r="J266" s="11"/>
      <c r="K266" s="11"/>
      <c r="L266" s="12">
        <v>0.097</v>
      </c>
      <c r="M266" s="11"/>
      <c r="N266" s="15"/>
      <c r="O266" s="139"/>
      <c r="P266" s="288"/>
    </row>
    <row r="267" spans="1:16" s="270" customFormat="1" ht="14.25" customHeight="1">
      <c r="A267" s="133"/>
      <c r="B267" s="68"/>
      <c r="C267" s="64"/>
      <c r="D267" s="88">
        <v>2007</v>
      </c>
      <c r="E267" s="12">
        <v>74.2</v>
      </c>
      <c r="F267" s="11">
        <v>3</v>
      </c>
      <c r="G267" s="12">
        <v>0.034</v>
      </c>
      <c r="H267" s="12">
        <v>29.4</v>
      </c>
      <c r="I267" s="11"/>
      <c r="J267" s="11"/>
      <c r="K267" s="11"/>
      <c r="L267" s="12">
        <v>0.097</v>
      </c>
      <c r="M267" s="11"/>
      <c r="N267" s="15"/>
      <c r="O267" s="139"/>
      <c r="P267" s="288"/>
    </row>
    <row r="268" spans="1:16" s="270" customFormat="1" ht="14.25" customHeight="1">
      <c r="A268" s="133"/>
      <c r="B268" s="68"/>
      <c r="C268" s="64"/>
      <c r="D268" s="88">
        <v>2008</v>
      </c>
      <c r="E268" s="12">
        <v>74.2</v>
      </c>
      <c r="F268" s="11">
        <v>3</v>
      </c>
      <c r="G268" s="12">
        <v>0.034</v>
      </c>
      <c r="H268" s="12">
        <v>29.4</v>
      </c>
      <c r="I268" s="11"/>
      <c r="J268" s="11"/>
      <c r="K268" s="11"/>
      <c r="L268" s="12">
        <v>0.097</v>
      </c>
      <c r="M268" s="11"/>
      <c r="N268" s="15"/>
      <c r="O268" s="139"/>
      <c r="P268" s="288"/>
    </row>
    <row r="269" spans="1:16" s="270" customFormat="1" ht="14.25" customHeight="1">
      <c r="A269" s="133"/>
      <c r="B269" s="68"/>
      <c r="C269" s="64"/>
      <c r="D269" s="88">
        <v>2009</v>
      </c>
      <c r="E269" s="12">
        <v>74.2</v>
      </c>
      <c r="F269" s="11">
        <v>3</v>
      </c>
      <c r="G269" s="12">
        <v>0.034</v>
      </c>
      <c r="H269" s="12">
        <v>29.4</v>
      </c>
      <c r="I269" s="11"/>
      <c r="J269" s="11"/>
      <c r="K269" s="11"/>
      <c r="L269" s="12">
        <v>0.097</v>
      </c>
      <c r="M269" s="11"/>
      <c r="N269" s="15"/>
      <c r="O269" s="139"/>
      <c r="P269" s="288"/>
    </row>
    <row r="270" spans="1:16" s="270" customFormat="1" ht="14.25" customHeight="1">
      <c r="A270" s="132"/>
      <c r="B270" s="50"/>
      <c r="C270" s="59"/>
      <c r="D270" s="86">
        <v>2010</v>
      </c>
      <c r="E270" s="12">
        <v>74.2</v>
      </c>
      <c r="F270" s="11">
        <v>3</v>
      </c>
      <c r="G270" s="12">
        <v>0.034</v>
      </c>
      <c r="H270" s="12">
        <v>29.4</v>
      </c>
      <c r="I270" s="11"/>
      <c r="J270" s="11"/>
      <c r="K270" s="11"/>
      <c r="L270" s="12">
        <v>0.097</v>
      </c>
      <c r="M270" s="11"/>
      <c r="N270" s="15"/>
      <c r="O270" s="139"/>
      <c r="P270" s="288"/>
    </row>
    <row r="271" spans="1:16" s="270" customFormat="1" ht="41.25" customHeight="1">
      <c r="A271" s="133">
        <v>34</v>
      </c>
      <c r="B271" s="68" t="s">
        <v>421</v>
      </c>
      <c r="C271" s="64" t="s">
        <v>187</v>
      </c>
      <c r="D271" s="225" t="s">
        <v>212</v>
      </c>
      <c r="E271" s="58">
        <v>240</v>
      </c>
      <c r="F271" s="59">
        <v>3</v>
      </c>
      <c r="G271" s="58">
        <v>0.05</v>
      </c>
      <c r="H271" s="58">
        <v>16</v>
      </c>
      <c r="I271" s="82">
        <v>0.03</v>
      </c>
      <c r="J271" s="59"/>
      <c r="K271" s="59"/>
      <c r="L271" s="59"/>
      <c r="M271" s="59"/>
      <c r="N271" s="127"/>
      <c r="O271" s="404"/>
      <c r="P271" s="288"/>
    </row>
    <row r="272" spans="1:16" s="270" customFormat="1" ht="14.25" customHeight="1">
      <c r="A272" s="133"/>
      <c r="B272" s="68"/>
      <c r="C272" s="64"/>
      <c r="D272" s="14">
        <v>2006</v>
      </c>
      <c r="E272" s="12">
        <v>48</v>
      </c>
      <c r="F272" s="11">
        <v>3</v>
      </c>
      <c r="G272" s="12">
        <v>0.007</v>
      </c>
      <c r="H272" s="12">
        <v>3.2</v>
      </c>
      <c r="I272" s="16">
        <v>0.0064</v>
      </c>
      <c r="J272" s="11"/>
      <c r="K272" s="11"/>
      <c r="L272" s="11"/>
      <c r="M272" s="11"/>
      <c r="N272" s="15"/>
      <c r="O272" s="139"/>
      <c r="P272" s="288"/>
    </row>
    <row r="273" spans="1:16" s="270" customFormat="1" ht="14.25" customHeight="1">
      <c r="A273" s="133"/>
      <c r="B273" s="68"/>
      <c r="C273" s="64"/>
      <c r="D273" s="14">
        <v>2007</v>
      </c>
      <c r="E273" s="12">
        <v>48</v>
      </c>
      <c r="F273" s="11">
        <v>3</v>
      </c>
      <c r="G273" s="12">
        <v>0.007</v>
      </c>
      <c r="H273" s="12">
        <v>3.2</v>
      </c>
      <c r="I273" s="16">
        <v>0.0064</v>
      </c>
      <c r="J273" s="11"/>
      <c r="K273" s="11"/>
      <c r="L273" s="11"/>
      <c r="M273" s="11"/>
      <c r="N273" s="15"/>
      <c r="O273" s="139"/>
      <c r="P273" s="288"/>
    </row>
    <row r="274" spans="1:16" s="270" customFormat="1" ht="14.25" customHeight="1">
      <c r="A274" s="234"/>
      <c r="B274" s="342"/>
      <c r="C274" s="85"/>
      <c r="D274" s="14">
        <v>2008</v>
      </c>
      <c r="E274" s="12">
        <v>48</v>
      </c>
      <c r="F274" s="11">
        <v>3</v>
      </c>
      <c r="G274" s="12">
        <v>0.007</v>
      </c>
      <c r="H274" s="12">
        <v>3.2</v>
      </c>
      <c r="I274" s="16">
        <v>0.0064</v>
      </c>
      <c r="J274" s="11"/>
      <c r="K274" s="11"/>
      <c r="L274" s="11"/>
      <c r="M274" s="11"/>
      <c r="N274" s="15"/>
      <c r="O274" s="139"/>
      <c r="P274" s="288"/>
    </row>
    <row r="275" spans="1:16" s="270" customFormat="1" ht="14.25" customHeight="1">
      <c r="A275" s="133"/>
      <c r="B275" s="68"/>
      <c r="C275" s="64"/>
      <c r="D275" s="14">
        <v>2009</v>
      </c>
      <c r="E275" s="12">
        <v>48</v>
      </c>
      <c r="F275" s="11">
        <v>3</v>
      </c>
      <c r="G275" s="12">
        <v>0.007</v>
      </c>
      <c r="H275" s="12">
        <v>3.2</v>
      </c>
      <c r="I275" s="16">
        <v>0.0064</v>
      </c>
      <c r="J275" s="11"/>
      <c r="K275" s="11"/>
      <c r="L275" s="11"/>
      <c r="M275" s="11"/>
      <c r="N275" s="15"/>
      <c r="O275" s="139"/>
      <c r="P275" s="288"/>
    </row>
    <row r="276" spans="1:16" s="270" customFormat="1" ht="14.25" customHeight="1">
      <c r="A276" s="132"/>
      <c r="B276" s="50"/>
      <c r="C276" s="59" t="s">
        <v>53</v>
      </c>
      <c r="D276" s="305">
        <v>2010</v>
      </c>
      <c r="E276" s="25">
        <v>48</v>
      </c>
      <c r="F276" s="326">
        <v>3</v>
      </c>
      <c r="G276" s="12">
        <v>0.007</v>
      </c>
      <c r="H276" s="25">
        <v>3.2</v>
      </c>
      <c r="I276" s="16">
        <v>0.0064</v>
      </c>
      <c r="J276" s="5"/>
      <c r="K276" s="5"/>
      <c r="L276" s="5"/>
      <c r="M276" s="11"/>
      <c r="N276" s="15"/>
      <c r="O276" s="139"/>
      <c r="P276" s="288"/>
    </row>
    <row r="277" spans="1:15" s="270" customFormat="1" ht="27" customHeight="1">
      <c r="A277" s="69"/>
      <c r="B277" s="478" t="s">
        <v>163</v>
      </c>
      <c r="C277" s="224"/>
      <c r="D277" s="477" t="s">
        <v>212</v>
      </c>
      <c r="E277" s="39">
        <f>E215+E216+E217+E218+E226+E238+E244+E232+E250+E259+E265+E271</f>
        <v>69617.3</v>
      </c>
      <c r="F277" s="187">
        <v>3</v>
      </c>
      <c r="G277" s="328">
        <f>G215+G216+G217+G218+G219+G226+G238+G244+G232+G250+G259+G265+G271</f>
        <v>32.632999999999996</v>
      </c>
      <c r="H277" s="329">
        <f>H215+H216+H217+H218+H219+H226+H238+H244+H232+H250+H259+H265+H271</f>
        <v>16494.47</v>
      </c>
      <c r="I277" s="329">
        <f>I215+I216+I217+I218+I219+I226+I238+I244+I232+I250+I259+I265+I271</f>
        <v>18.464000000000002</v>
      </c>
      <c r="J277" s="329"/>
      <c r="K277" s="329"/>
      <c r="L277" s="328">
        <f>L215+L216+L217+L218+L219+L226+L238+L244+L232+L250+L259+L265+L271</f>
        <v>30.823999999999998</v>
      </c>
      <c r="M277" s="328">
        <f>M215+M216+M217+M218+M219+M226+M238+M244+M232+M250+M259+M265+M271</f>
        <v>2</v>
      </c>
      <c r="N277" s="329"/>
      <c r="O277" s="329" t="e">
        <f>O215+O216+O217+O218+O219+O226+O238+O244+#REF!+O250+O259+O265+O271</f>
        <v>#REF!</v>
      </c>
    </row>
    <row r="278" spans="1:15" s="270" customFormat="1" ht="12" customHeight="1">
      <c r="A278" s="69"/>
      <c r="B278" s="35"/>
      <c r="C278" s="224"/>
      <c r="D278" s="222">
        <v>2006</v>
      </c>
      <c r="E278" s="39">
        <f>E215+E216+E227+E239+E245+E233+E251+E260+E266+E272</f>
        <v>17880.9</v>
      </c>
      <c r="F278" s="187">
        <v>3</v>
      </c>
      <c r="G278" s="328">
        <f>G215+G216+G220+G227+G239+G245+G233+G251+G260+G266+G272</f>
        <v>10.889800000000001</v>
      </c>
      <c r="H278" s="329">
        <f>H215+H216+H220+H227+H239+H245+H233+H251+H260+H266+H272</f>
        <v>5158.709999999998</v>
      </c>
      <c r="I278" s="329">
        <f>I215+I216+I220+I227+I239+I245+I233+I251+I260+I266+I272</f>
        <v>9.298399999999997</v>
      </c>
      <c r="J278" s="329"/>
      <c r="K278" s="329"/>
      <c r="L278" s="328">
        <f>L215+L216+L220+L227+L239+L245+L233+L251+L260+L266+L272</f>
        <v>0.125</v>
      </c>
      <c r="M278" s="328">
        <f>M215+M216+M220+M227+M239+M245+M233+M251+M260+M266+M272</f>
        <v>0.28200000000000003</v>
      </c>
      <c r="N278" s="329"/>
      <c r="O278" s="330"/>
    </row>
    <row r="279" spans="1:15" s="270" customFormat="1" ht="12" customHeight="1">
      <c r="A279" s="69"/>
      <c r="B279" s="68"/>
      <c r="C279" s="224"/>
      <c r="D279" s="3">
        <v>2007</v>
      </c>
      <c r="E279" s="39">
        <f>E218+E228+E240+E246+E234+E252+E261+E267+E273</f>
        <v>35460.399999999994</v>
      </c>
      <c r="F279" s="187">
        <v>3</v>
      </c>
      <c r="G279" s="328">
        <f>G218+G222+G228+G240+G246+G234+G252+G261+G267+G273</f>
        <v>13.2904</v>
      </c>
      <c r="H279" s="329">
        <f>H218+H222+H228+H240+H246+H234+H252+H261+H267+H273</f>
        <v>7303.3099999999995</v>
      </c>
      <c r="I279" s="329">
        <f>I218+I222+I228+I240+I246+I234+I252+I261+I267+I273</f>
        <v>2.2584000000000004</v>
      </c>
      <c r="J279" s="329"/>
      <c r="K279" s="329"/>
      <c r="L279" s="328">
        <f>L218+L222+L228+L240+L246+L234+L252+L261+L267+L273</f>
        <v>30.153000000000002</v>
      </c>
      <c r="M279" s="328">
        <f>M218+M222+M228+M240+M246+M234+M252+M261+M267+M273</f>
        <v>0.359</v>
      </c>
      <c r="N279" s="329"/>
      <c r="O279" s="329" t="e">
        <f>O218+O222+O228+O240+O246+#REF!+O252+O261+O267+O273</f>
        <v>#REF!</v>
      </c>
    </row>
    <row r="280" spans="1:15" s="270" customFormat="1" ht="12" customHeight="1">
      <c r="A280" s="69"/>
      <c r="B280" s="68"/>
      <c r="C280" s="224"/>
      <c r="D280" s="3">
        <v>2008</v>
      </c>
      <c r="E280" s="39">
        <f>E241+E247+E235+E253+E262+E268+E274</f>
        <v>430.4</v>
      </c>
      <c r="F280" s="187">
        <v>3</v>
      </c>
      <c r="G280" s="328">
        <f aca="true" t="shared" si="1" ref="G280:I281">G223+G229+G241+G247+G235+G253+G262+G268+G274</f>
        <v>2.7514</v>
      </c>
      <c r="H280" s="329">
        <f t="shared" si="1"/>
        <v>1318.95</v>
      </c>
      <c r="I280" s="329">
        <f t="shared" si="1"/>
        <v>2.2584000000000004</v>
      </c>
      <c r="J280" s="329"/>
      <c r="K280" s="329"/>
      <c r="L280" s="328">
        <f>L223+L229+L241+L247+L235+L253+L262+L268+L274</f>
        <v>0.165</v>
      </c>
      <c r="M280" s="328">
        <f>M223+M229+M241+M247+M235+M253+M262+M268+M274</f>
        <v>0.43600000000000005</v>
      </c>
      <c r="N280" s="329"/>
      <c r="O280" s="330"/>
    </row>
    <row r="281" spans="1:15" s="270" customFormat="1" ht="14.25" customHeight="1">
      <c r="A281" s="69"/>
      <c r="B281" s="68"/>
      <c r="C281" s="224"/>
      <c r="D281" s="3">
        <v>2009</v>
      </c>
      <c r="E281" s="39">
        <f>E248+E236+E254+E263+E269+E275</f>
        <v>421.4</v>
      </c>
      <c r="F281" s="187">
        <v>3</v>
      </c>
      <c r="G281" s="328">
        <f t="shared" si="1"/>
        <v>2.7843999999999998</v>
      </c>
      <c r="H281" s="329">
        <f t="shared" si="1"/>
        <v>1324.25</v>
      </c>
      <c r="I281" s="329">
        <f t="shared" si="1"/>
        <v>2.2684000000000006</v>
      </c>
      <c r="J281" s="329"/>
      <c r="K281" s="329"/>
      <c r="L281" s="328">
        <f>L224+L230+L242+L248+L236+L254+L263+L269+L275</f>
        <v>0.177</v>
      </c>
      <c r="M281" s="328">
        <f>M224+M230+M242+M248+M236+M254+M263+M269+M275</f>
        <v>0.45499999999999996</v>
      </c>
      <c r="N281" s="329"/>
      <c r="O281" s="330"/>
    </row>
    <row r="282" spans="1:15" s="270" customFormat="1" ht="15" customHeight="1">
      <c r="A282" s="69"/>
      <c r="B282" s="232"/>
      <c r="C282" s="232"/>
      <c r="D282" s="91">
        <v>2010</v>
      </c>
      <c r="E282" s="331">
        <f>E217+E249+E237+E255+E264+E270+E276</f>
        <v>15424.2</v>
      </c>
      <c r="F282" s="332">
        <v>3</v>
      </c>
      <c r="G282" s="331">
        <f>G217+G225+G231+G243+G249+G237+G255+G264+G270+G276</f>
        <v>2.9164</v>
      </c>
      <c r="H282" s="313">
        <f>H217+H225+H231+H243+H249+H237+H255+H264+H270+H276</f>
        <v>1389.25</v>
      </c>
      <c r="I282" s="313">
        <f>I217+I225+I231+I243+I249+I237+I255+I264+I270+I276</f>
        <v>2.3824000000000005</v>
      </c>
      <c r="J282" s="313"/>
      <c r="K282" s="313"/>
      <c r="L282" s="331">
        <f>L217+L225+L231+L243+L249+L237+L255+L264+L270+L276</f>
        <v>0.189</v>
      </c>
      <c r="M282" s="331">
        <f>M217+M225+M231+M243+M249+M237+M255+M264+M270+M276</f>
        <v>0.45499999999999996</v>
      </c>
      <c r="N282" s="313"/>
      <c r="O282" s="314"/>
    </row>
    <row r="283" spans="1:16" s="270" customFormat="1" ht="12.75" customHeight="1">
      <c r="A283" s="596" t="s">
        <v>170</v>
      </c>
      <c r="B283" s="597"/>
      <c r="C283" s="597"/>
      <c r="D283" s="597"/>
      <c r="E283" s="597"/>
      <c r="F283" s="597"/>
      <c r="G283" s="597"/>
      <c r="H283" s="597"/>
      <c r="I283" s="597"/>
      <c r="J283" s="597"/>
      <c r="K283" s="597"/>
      <c r="L283" s="597"/>
      <c r="M283" s="597"/>
      <c r="N283" s="597"/>
      <c r="O283" s="597"/>
      <c r="P283" s="288"/>
    </row>
    <row r="284" spans="1:19" s="5" customFormat="1" ht="40.5" customHeight="1">
      <c r="A284" s="317">
        <v>35</v>
      </c>
      <c r="B284" s="50" t="s">
        <v>429</v>
      </c>
      <c r="C284" s="318" t="s">
        <v>283</v>
      </c>
      <c r="D284" s="319">
        <v>2006</v>
      </c>
      <c r="E284" s="320">
        <v>8886</v>
      </c>
      <c r="F284" s="319">
        <v>3</v>
      </c>
      <c r="G284" s="321">
        <v>41.76</v>
      </c>
      <c r="H284" s="321">
        <v>19800</v>
      </c>
      <c r="I284" s="322">
        <v>36</v>
      </c>
      <c r="J284" s="322"/>
      <c r="K284" s="322"/>
      <c r="L284" s="322"/>
      <c r="M284" s="322"/>
      <c r="N284" s="323"/>
      <c r="O284" s="453"/>
      <c r="P284" s="272"/>
      <c r="Q284" s="272"/>
      <c r="R284" s="272"/>
      <c r="S284" s="454"/>
    </row>
    <row r="285" spans="1:15" s="270" customFormat="1" ht="41.25" customHeight="1">
      <c r="A285" s="132">
        <v>36</v>
      </c>
      <c r="B285" s="50" t="s">
        <v>430</v>
      </c>
      <c r="C285" s="167" t="s">
        <v>283</v>
      </c>
      <c r="D285" s="59">
        <v>2006</v>
      </c>
      <c r="E285" s="315">
        <v>1574</v>
      </c>
      <c r="F285" s="59">
        <v>3</v>
      </c>
      <c r="G285" s="205">
        <v>4.38</v>
      </c>
      <c r="H285" s="196">
        <v>2079</v>
      </c>
      <c r="I285" s="205">
        <v>3.78</v>
      </c>
      <c r="J285" s="204"/>
      <c r="K285" s="204"/>
      <c r="L285" s="204"/>
      <c r="M285" s="204"/>
      <c r="N285" s="225"/>
      <c r="O285" s="316"/>
    </row>
    <row r="286" spans="1:15" s="270" customFormat="1" ht="57" customHeight="1">
      <c r="A286" s="153">
        <v>37</v>
      </c>
      <c r="B286" s="49" t="s">
        <v>431</v>
      </c>
      <c r="C286" s="121" t="s">
        <v>283</v>
      </c>
      <c r="D286" s="13" t="s">
        <v>245</v>
      </c>
      <c r="E286" s="179">
        <f>E287+E288+E289</f>
        <v>770</v>
      </c>
      <c r="F286" s="11">
        <v>3</v>
      </c>
      <c r="G286" s="33">
        <f>G287+G288+G289</f>
        <v>16.172</v>
      </c>
      <c r="H286" s="33">
        <f>H287+H288+H289</f>
        <v>4685</v>
      </c>
      <c r="I286" s="37">
        <f>I287+I288+I289</f>
        <v>6.699999999999999</v>
      </c>
      <c r="J286" s="37"/>
      <c r="K286" s="33">
        <v>12</v>
      </c>
      <c r="L286" s="37"/>
      <c r="M286" s="37"/>
      <c r="N286" s="13"/>
      <c r="O286" s="274"/>
    </row>
    <row r="287" spans="1:15" s="270" customFormat="1" ht="12" customHeight="1">
      <c r="A287" s="69"/>
      <c r="B287" s="68"/>
      <c r="C287" s="68"/>
      <c r="D287" s="14">
        <v>2006</v>
      </c>
      <c r="E287" s="179">
        <v>70</v>
      </c>
      <c r="F287" s="11">
        <v>3</v>
      </c>
      <c r="G287" s="33">
        <v>1.392</v>
      </c>
      <c r="H287" s="33">
        <v>660</v>
      </c>
      <c r="I287" s="37">
        <v>1.2</v>
      </c>
      <c r="J287" s="37"/>
      <c r="K287" s="33"/>
      <c r="L287" s="37"/>
      <c r="M287" s="37"/>
      <c r="N287" s="37"/>
      <c r="O287" s="274"/>
    </row>
    <row r="288" spans="1:15" s="270" customFormat="1" ht="12" customHeight="1">
      <c r="A288" s="69"/>
      <c r="B288" s="68"/>
      <c r="C288" s="68"/>
      <c r="D288" s="14">
        <v>2007</v>
      </c>
      <c r="E288" s="179">
        <v>520</v>
      </c>
      <c r="F288" s="11">
        <v>3</v>
      </c>
      <c r="G288" s="33">
        <v>11.474</v>
      </c>
      <c r="H288" s="33">
        <v>2457.5</v>
      </c>
      <c r="I288" s="37">
        <v>2.65</v>
      </c>
      <c r="J288" s="37"/>
      <c r="K288" s="33">
        <v>12</v>
      </c>
      <c r="L288" s="37"/>
      <c r="M288" s="37"/>
      <c r="N288" s="37"/>
      <c r="O288" s="274"/>
    </row>
    <row r="289" spans="1:15" s="270" customFormat="1" ht="12" customHeight="1">
      <c r="A289" s="52"/>
      <c r="B289" s="50"/>
      <c r="C289" s="50"/>
      <c r="D289" s="14">
        <v>2008</v>
      </c>
      <c r="E289" s="179">
        <v>180</v>
      </c>
      <c r="F289" s="11">
        <v>3</v>
      </c>
      <c r="G289" s="33">
        <v>3.306</v>
      </c>
      <c r="H289" s="33">
        <v>1567.5</v>
      </c>
      <c r="I289" s="37">
        <v>2.85</v>
      </c>
      <c r="J289" s="37"/>
      <c r="K289" s="33"/>
      <c r="L289" s="37"/>
      <c r="M289" s="37"/>
      <c r="N289" s="37"/>
      <c r="O289" s="274"/>
    </row>
    <row r="290" spans="1:15" s="270" customFormat="1" ht="12" customHeight="1">
      <c r="A290" s="207"/>
      <c r="B290" s="35"/>
      <c r="C290" s="35"/>
      <c r="D290" s="399"/>
      <c r="E290" s="408"/>
      <c r="F290" s="62"/>
      <c r="G290" s="403"/>
      <c r="H290" s="403"/>
      <c r="I290" s="183"/>
      <c r="J290" s="183"/>
      <c r="K290" s="403"/>
      <c r="L290" s="183"/>
      <c r="M290" s="183"/>
      <c r="N290" s="183"/>
      <c r="O290" s="274"/>
    </row>
    <row r="291" spans="1:15" s="270" customFormat="1" ht="12" customHeight="1">
      <c r="A291" s="207"/>
      <c r="B291" s="35"/>
      <c r="C291" s="35"/>
      <c r="D291" s="399"/>
      <c r="E291" s="408"/>
      <c r="F291" s="62"/>
      <c r="G291" s="403"/>
      <c r="H291" s="403"/>
      <c r="I291" s="183"/>
      <c r="J291" s="183"/>
      <c r="K291" s="403"/>
      <c r="L291" s="183"/>
      <c r="M291" s="183"/>
      <c r="N291" s="183"/>
      <c r="O291" s="274"/>
    </row>
    <row r="292" spans="1:15" s="270" customFormat="1" ht="12" customHeight="1">
      <c r="A292" s="207"/>
      <c r="B292" s="35"/>
      <c r="C292" s="35"/>
      <c r="D292" s="399"/>
      <c r="E292" s="408"/>
      <c r="F292" s="62"/>
      <c r="G292" s="403"/>
      <c r="H292" s="403"/>
      <c r="I292" s="183"/>
      <c r="J292" s="183"/>
      <c r="K292" s="403"/>
      <c r="L292" s="183"/>
      <c r="M292" s="183"/>
      <c r="N292" s="183"/>
      <c r="O292" s="274"/>
    </row>
    <row r="293" spans="1:15" s="270" customFormat="1" ht="12" customHeight="1">
      <c r="A293" s="207"/>
      <c r="B293" s="35"/>
      <c r="C293" s="35"/>
      <c r="D293" s="399"/>
      <c r="E293" s="408"/>
      <c r="F293" s="62"/>
      <c r="G293" s="403"/>
      <c r="H293" s="403"/>
      <c r="I293" s="183"/>
      <c r="J293" s="183"/>
      <c r="K293" s="403"/>
      <c r="L293" s="183"/>
      <c r="M293" s="183"/>
      <c r="N293" s="183"/>
      <c r="O293" s="274"/>
    </row>
    <row r="294" spans="1:16" s="270" customFormat="1" ht="12" customHeight="1">
      <c r="A294" s="3" t="s">
        <v>146</v>
      </c>
      <c r="B294" s="3" t="s">
        <v>147</v>
      </c>
      <c r="C294" s="3" t="s">
        <v>148</v>
      </c>
      <c r="D294" s="3">
        <v>1</v>
      </c>
      <c r="E294" s="3">
        <v>2</v>
      </c>
      <c r="F294" s="3">
        <v>3</v>
      </c>
      <c r="G294" s="3">
        <v>4</v>
      </c>
      <c r="H294" s="3">
        <v>5</v>
      </c>
      <c r="I294" s="3">
        <v>6</v>
      </c>
      <c r="J294" s="3">
        <v>7</v>
      </c>
      <c r="K294" s="3">
        <v>8</v>
      </c>
      <c r="L294" s="3">
        <v>9</v>
      </c>
      <c r="M294" s="545">
        <v>10</v>
      </c>
      <c r="N294" s="598">
        <v>11</v>
      </c>
      <c r="O294" s="599"/>
      <c r="P294" s="288"/>
    </row>
    <row r="295" spans="1:15" s="270" customFormat="1" ht="69.75" customHeight="1">
      <c r="A295" s="153">
        <v>38</v>
      </c>
      <c r="B295" s="49" t="s">
        <v>106</v>
      </c>
      <c r="C295" s="121" t="s">
        <v>283</v>
      </c>
      <c r="D295" s="10" t="s">
        <v>284</v>
      </c>
      <c r="E295" s="179">
        <f>E296+E297</f>
        <v>80420</v>
      </c>
      <c r="F295" s="11">
        <v>3</v>
      </c>
      <c r="G295" s="33">
        <f>G296+G297</f>
        <v>84.72999999999999</v>
      </c>
      <c r="H295" s="33">
        <f>H296+H297</f>
        <v>36193.6</v>
      </c>
      <c r="I295" s="33">
        <f>I296+I297</f>
        <v>60.352</v>
      </c>
      <c r="J295" s="37"/>
      <c r="K295" s="33">
        <v>21</v>
      </c>
      <c r="L295" s="37"/>
      <c r="M295" s="37"/>
      <c r="N295" s="13">
        <f>N296+N297</f>
        <v>2.14</v>
      </c>
      <c r="O295" s="274"/>
    </row>
    <row r="296" spans="1:15" s="270" customFormat="1" ht="13.5" customHeight="1">
      <c r="A296" s="133"/>
      <c r="B296" s="68"/>
      <c r="C296" s="168"/>
      <c r="D296" s="10">
        <v>2007</v>
      </c>
      <c r="E296" s="179">
        <v>3920</v>
      </c>
      <c r="F296" s="11">
        <v>3</v>
      </c>
      <c r="G296" s="33">
        <v>26.68</v>
      </c>
      <c r="H296" s="33">
        <v>12650</v>
      </c>
      <c r="I296" s="33">
        <v>23</v>
      </c>
      <c r="J296" s="37"/>
      <c r="K296" s="33"/>
      <c r="L296" s="37"/>
      <c r="M296" s="37"/>
      <c r="N296" s="13">
        <v>0.42</v>
      </c>
      <c r="O296" s="274"/>
    </row>
    <row r="297" spans="1:15" s="270" customFormat="1" ht="12" customHeight="1">
      <c r="A297" s="52"/>
      <c r="B297" s="50"/>
      <c r="C297" s="50"/>
      <c r="D297" s="14">
        <v>2008</v>
      </c>
      <c r="E297" s="179">
        <v>76500</v>
      </c>
      <c r="F297" s="11">
        <v>3</v>
      </c>
      <c r="G297" s="33">
        <v>58.05</v>
      </c>
      <c r="H297" s="33">
        <v>23543.6</v>
      </c>
      <c r="I297" s="33">
        <v>37.352</v>
      </c>
      <c r="J297" s="37"/>
      <c r="K297" s="33">
        <v>21</v>
      </c>
      <c r="L297" s="37"/>
      <c r="M297" s="37"/>
      <c r="N297" s="13">
        <v>1.72</v>
      </c>
      <c r="O297" s="274"/>
    </row>
    <row r="298" spans="1:15" s="270" customFormat="1" ht="42.75" customHeight="1">
      <c r="A298" s="153">
        <v>39</v>
      </c>
      <c r="B298" s="49" t="s">
        <v>80</v>
      </c>
      <c r="C298" s="10" t="s">
        <v>283</v>
      </c>
      <c r="D298" s="11">
        <v>2006</v>
      </c>
      <c r="E298" s="179">
        <v>350000</v>
      </c>
      <c r="F298" s="11">
        <v>3</v>
      </c>
      <c r="G298" s="33">
        <v>60.32</v>
      </c>
      <c r="H298" s="33">
        <v>28600</v>
      </c>
      <c r="I298" s="37">
        <v>52</v>
      </c>
      <c r="J298" s="37"/>
      <c r="K298" s="37"/>
      <c r="L298" s="37"/>
      <c r="M298" s="37"/>
      <c r="N298" s="13"/>
      <c r="O298" s="274"/>
    </row>
    <row r="299" spans="1:15" s="270" customFormat="1" ht="42.75" customHeight="1">
      <c r="A299" s="132"/>
      <c r="B299" s="50"/>
      <c r="C299" s="10" t="s">
        <v>194</v>
      </c>
      <c r="D299" s="11">
        <v>2006</v>
      </c>
      <c r="E299" s="179">
        <v>454000</v>
      </c>
      <c r="F299" s="11">
        <v>3</v>
      </c>
      <c r="G299" s="33">
        <v>12.76</v>
      </c>
      <c r="H299" s="33">
        <v>6050</v>
      </c>
      <c r="I299" s="37">
        <v>11</v>
      </c>
      <c r="J299" s="37"/>
      <c r="K299" s="37"/>
      <c r="L299" s="37"/>
      <c r="M299" s="37"/>
      <c r="N299" s="13"/>
      <c r="O299" s="274"/>
    </row>
    <row r="300" spans="1:18" s="270" customFormat="1" ht="58.5" customHeight="1">
      <c r="A300" s="178">
        <v>40</v>
      </c>
      <c r="B300" s="26" t="s">
        <v>259</v>
      </c>
      <c r="C300" s="10" t="s">
        <v>199</v>
      </c>
      <c r="D300" s="13">
        <v>2006</v>
      </c>
      <c r="E300" s="32">
        <v>390</v>
      </c>
      <c r="F300" s="36">
        <v>3</v>
      </c>
      <c r="G300" s="33">
        <v>0.46</v>
      </c>
      <c r="H300" s="33">
        <v>273.4</v>
      </c>
      <c r="I300" s="37"/>
      <c r="J300" s="37"/>
      <c r="K300" s="37"/>
      <c r="L300" s="37">
        <v>1.313</v>
      </c>
      <c r="M300" s="37"/>
      <c r="N300" s="41"/>
      <c r="O300" s="41"/>
      <c r="P300" s="455"/>
      <c r="Q300" s="276"/>
      <c r="R300" s="276"/>
    </row>
    <row r="301" spans="1:16" s="270" customFormat="1" ht="54" customHeight="1">
      <c r="A301" s="178">
        <v>41</v>
      </c>
      <c r="B301" s="26" t="s">
        <v>58</v>
      </c>
      <c r="C301" s="10" t="s">
        <v>194</v>
      </c>
      <c r="D301" s="13">
        <v>2006</v>
      </c>
      <c r="E301" s="33">
        <v>400</v>
      </c>
      <c r="F301" s="36">
        <v>3</v>
      </c>
      <c r="G301" s="33">
        <v>0.65</v>
      </c>
      <c r="H301" s="33">
        <v>310.2</v>
      </c>
      <c r="I301" s="37">
        <v>0.564</v>
      </c>
      <c r="J301" s="37"/>
      <c r="K301" s="37"/>
      <c r="L301" s="37"/>
      <c r="M301" s="37"/>
      <c r="N301" s="340"/>
      <c r="O301" s="274"/>
      <c r="P301" s="288"/>
    </row>
    <row r="302" spans="1:17" s="270" customFormat="1" ht="51">
      <c r="A302" s="178">
        <v>42</v>
      </c>
      <c r="B302" s="26" t="s">
        <v>246</v>
      </c>
      <c r="C302" s="10" t="s">
        <v>194</v>
      </c>
      <c r="D302" s="13">
        <v>2006</v>
      </c>
      <c r="E302" s="32"/>
      <c r="F302" s="59"/>
      <c r="G302" s="33">
        <v>0.64</v>
      </c>
      <c r="H302" s="33">
        <v>303.05</v>
      </c>
      <c r="I302" s="37">
        <v>0.551</v>
      </c>
      <c r="J302" s="37"/>
      <c r="K302" s="37"/>
      <c r="L302" s="37"/>
      <c r="M302" s="37"/>
      <c r="N302" s="5"/>
      <c r="O302" s="42"/>
      <c r="P302" s="342"/>
      <c r="Q302" s="35"/>
    </row>
    <row r="303" spans="1:17" s="270" customFormat="1" ht="64.5" customHeight="1">
      <c r="A303" s="226">
        <v>43</v>
      </c>
      <c r="B303" s="49" t="s">
        <v>54</v>
      </c>
      <c r="C303" s="121" t="s">
        <v>194</v>
      </c>
      <c r="D303" s="13" t="s">
        <v>250</v>
      </c>
      <c r="E303" s="32">
        <f>E304+E305+E306</f>
        <v>102005</v>
      </c>
      <c r="F303" s="11">
        <v>3</v>
      </c>
      <c r="G303" s="33">
        <f>G304+G305+G306</f>
        <v>77.89999999999999</v>
      </c>
      <c r="H303" s="33">
        <f>H304+H305+H306</f>
        <v>70794</v>
      </c>
      <c r="I303" s="37"/>
      <c r="J303" s="37"/>
      <c r="K303" s="37"/>
      <c r="L303" s="37"/>
      <c r="M303" s="37"/>
      <c r="N303" s="37">
        <v>77.9</v>
      </c>
      <c r="O303" s="41"/>
      <c r="P303" s="35"/>
      <c r="Q303" s="35"/>
    </row>
    <row r="304" spans="1:17" s="270" customFormat="1" ht="13.5" customHeight="1">
      <c r="A304" s="227"/>
      <c r="B304" s="35" t="s">
        <v>247</v>
      </c>
      <c r="C304" s="168"/>
      <c r="D304" s="115">
        <v>2006</v>
      </c>
      <c r="E304" s="33">
        <v>2005</v>
      </c>
      <c r="F304" s="11">
        <v>3</v>
      </c>
      <c r="G304" s="33">
        <v>28.7</v>
      </c>
      <c r="H304" s="33">
        <v>26082</v>
      </c>
      <c r="I304" s="37"/>
      <c r="J304" s="37"/>
      <c r="K304" s="37"/>
      <c r="L304" s="37"/>
      <c r="M304" s="37"/>
      <c r="N304" s="42">
        <v>28.7</v>
      </c>
      <c r="O304" s="41"/>
      <c r="P304" s="342"/>
      <c r="Q304" s="35"/>
    </row>
    <row r="305" spans="1:17" s="270" customFormat="1" ht="15.75" customHeight="1">
      <c r="A305" s="227"/>
      <c r="B305" s="35" t="s">
        <v>248</v>
      </c>
      <c r="C305" s="168"/>
      <c r="D305" s="115">
        <v>2007</v>
      </c>
      <c r="E305" s="33">
        <v>50000</v>
      </c>
      <c r="F305" s="11">
        <v>3</v>
      </c>
      <c r="G305" s="33">
        <v>21.9</v>
      </c>
      <c r="H305" s="33">
        <v>19872</v>
      </c>
      <c r="I305" s="37"/>
      <c r="J305" s="37"/>
      <c r="K305" s="37"/>
      <c r="L305" s="37"/>
      <c r="M305" s="37"/>
      <c r="N305" s="42">
        <v>21.9</v>
      </c>
      <c r="O305" s="41"/>
      <c r="P305" s="342"/>
      <c r="Q305" s="35"/>
    </row>
    <row r="306" spans="1:17" s="270" customFormat="1" ht="14.25" customHeight="1">
      <c r="A306" s="206"/>
      <c r="B306" s="349" t="s">
        <v>249</v>
      </c>
      <c r="C306" s="167"/>
      <c r="D306" s="115">
        <v>2008</v>
      </c>
      <c r="E306" s="33">
        <v>50000</v>
      </c>
      <c r="F306" s="11">
        <v>3</v>
      </c>
      <c r="G306" s="33">
        <v>27.3</v>
      </c>
      <c r="H306" s="33">
        <v>24840</v>
      </c>
      <c r="I306" s="37"/>
      <c r="J306" s="37"/>
      <c r="K306" s="37"/>
      <c r="L306" s="37"/>
      <c r="M306" s="37"/>
      <c r="N306" s="42">
        <v>27.3</v>
      </c>
      <c r="O306" s="41"/>
      <c r="P306" s="342"/>
      <c r="Q306" s="35"/>
    </row>
    <row r="307" spans="1:15" s="270" customFormat="1" ht="39.75" customHeight="1">
      <c r="A307" s="133">
        <v>44</v>
      </c>
      <c r="B307" s="68" t="s">
        <v>298</v>
      </c>
      <c r="C307" s="168" t="s">
        <v>299</v>
      </c>
      <c r="D307" s="13" t="s">
        <v>212</v>
      </c>
      <c r="E307" s="179">
        <f>E308+E309+E310+E311+E312</f>
        <v>16400</v>
      </c>
      <c r="F307" s="11">
        <v>3.4</v>
      </c>
      <c r="G307" s="33">
        <f>G308+G309+G310+G311+G312</f>
        <v>27.98</v>
      </c>
      <c r="H307" s="33">
        <f>H308+H309+H310+H311+H312</f>
        <v>7785</v>
      </c>
      <c r="I307" s="37">
        <f>I308+I309+I310+I311+I312</f>
        <v>24.099999999999998</v>
      </c>
      <c r="J307" s="37"/>
      <c r="K307" s="37"/>
      <c r="L307" s="37"/>
      <c r="M307" s="37"/>
      <c r="N307" s="13"/>
      <c r="O307" s="274"/>
    </row>
    <row r="308" spans="1:15" s="270" customFormat="1" ht="12" customHeight="1">
      <c r="A308" s="69"/>
      <c r="B308" s="68"/>
      <c r="C308" s="68"/>
      <c r="D308" s="210">
        <v>2006</v>
      </c>
      <c r="E308" s="179">
        <v>1800</v>
      </c>
      <c r="F308" s="11">
        <v>3.4</v>
      </c>
      <c r="G308" s="33">
        <v>1.93</v>
      </c>
      <c r="H308" s="33">
        <v>913</v>
      </c>
      <c r="I308" s="37">
        <v>1.66</v>
      </c>
      <c r="J308" s="37"/>
      <c r="K308" s="37"/>
      <c r="L308" s="37"/>
      <c r="M308" s="37"/>
      <c r="N308" s="13"/>
      <c r="O308" s="274"/>
    </row>
    <row r="309" spans="1:15" s="270" customFormat="1" ht="12" customHeight="1">
      <c r="A309" s="69"/>
      <c r="B309" s="68"/>
      <c r="C309" s="68"/>
      <c r="D309" s="14">
        <v>2007</v>
      </c>
      <c r="E309" s="179">
        <v>8900</v>
      </c>
      <c r="F309" s="11">
        <v>3.4</v>
      </c>
      <c r="G309" s="33">
        <v>4.95</v>
      </c>
      <c r="H309" s="33">
        <v>1205</v>
      </c>
      <c r="I309" s="37">
        <v>4.26</v>
      </c>
      <c r="J309" s="37"/>
      <c r="K309" s="37"/>
      <c r="L309" s="37"/>
      <c r="M309" s="37"/>
      <c r="N309" s="13"/>
      <c r="O309" s="274"/>
    </row>
    <row r="310" spans="1:15" s="270" customFormat="1" ht="12" customHeight="1">
      <c r="A310" s="69"/>
      <c r="B310" s="68"/>
      <c r="C310" s="68"/>
      <c r="D310" s="14">
        <v>2008</v>
      </c>
      <c r="E310" s="179">
        <v>3300</v>
      </c>
      <c r="F310" s="11">
        <v>3.4</v>
      </c>
      <c r="G310" s="33">
        <v>6.34</v>
      </c>
      <c r="H310" s="33">
        <v>1661</v>
      </c>
      <c r="I310" s="37">
        <v>5.46</v>
      </c>
      <c r="J310" s="37"/>
      <c r="K310" s="37"/>
      <c r="L310" s="37"/>
      <c r="M310" s="37"/>
      <c r="N310" s="13"/>
      <c r="O310" s="274"/>
    </row>
    <row r="311" spans="1:15" s="270" customFormat="1" ht="12" customHeight="1">
      <c r="A311" s="69"/>
      <c r="B311" s="68"/>
      <c r="C311" s="68"/>
      <c r="D311" s="14">
        <v>2009</v>
      </c>
      <c r="E311" s="179">
        <v>1200</v>
      </c>
      <c r="F311" s="11">
        <v>3.4</v>
      </c>
      <c r="G311" s="33">
        <v>7.03</v>
      </c>
      <c r="H311" s="33">
        <v>1889</v>
      </c>
      <c r="I311" s="37">
        <v>6.06</v>
      </c>
      <c r="J311" s="37"/>
      <c r="K311" s="37"/>
      <c r="L311" s="37"/>
      <c r="M311" s="37"/>
      <c r="N311" s="13"/>
      <c r="O311" s="274"/>
    </row>
    <row r="312" spans="1:15" s="270" customFormat="1" ht="12" customHeight="1">
      <c r="A312" s="52"/>
      <c r="B312" s="50"/>
      <c r="C312" s="50"/>
      <c r="D312" s="14">
        <v>2010</v>
      </c>
      <c r="E312" s="179">
        <v>1200</v>
      </c>
      <c r="F312" s="11">
        <v>3.4</v>
      </c>
      <c r="G312" s="33">
        <v>7.73</v>
      </c>
      <c r="H312" s="33">
        <v>2117</v>
      </c>
      <c r="I312" s="37">
        <v>6.66</v>
      </c>
      <c r="J312" s="37"/>
      <c r="K312" s="37"/>
      <c r="L312" s="37"/>
      <c r="M312" s="37"/>
      <c r="N312" s="13"/>
      <c r="O312" s="274"/>
    </row>
    <row r="313" spans="1:15" s="270" customFormat="1" ht="53.25" customHeight="1">
      <c r="A313" s="153">
        <v>45</v>
      </c>
      <c r="B313" s="49" t="s">
        <v>310</v>
      </c>
      <c r="C313" s="121" t="s">
        <v>299</v>
      </c>
      <c r="D313" s="13" t="s">
        <v>212</v>
      </c>
      <c r="E313" s="179">
        <f>E314+E315+E316+E317+E318</f>
        <v>19001</v>
      </c>
      <c r="F313" s="11">
        <v>3.4</v>
      </c>
      <c r="G313" s="11">
        <f>G314+G315+G316+G317+G318</f>
        <v>20.759999999999998</v>
      </c>
      <c r="H313" s="33">
        <f>H314+H315+H316+H317+H318</f>
        <v>9845</v>
      </c>
      <c r="I313" s="37">
        <f>I314+I315+I316+I317+I318</f>
        <v>17.9</v>
      </c>
      <c r="J313" s="37"/>
      <c r="K313" s="37"/>
      <c r="L313" s="37"/>
      <c r="M313" s="37"/>
      <c r="N313" s="13"/>
      <c r="O313" s="274"/>
    </row>
    <row r="314" spans="1:15" s="270" customFormat="1" ht="12" customHeight="1">
      <c r="A314" s="69"/>
      <c r="B314" s="68"/>
      <c r="C314" s="68"/>
      <c r="D314" s="14">
        <v>2006</v>
      </c>
      <c r="E314" s="179">
        <v>4600</v>
      </c>
      <c r="F314" s="11">
        <v>3.4</v>
      </c>
      <c r="G314" s="11">
        <v>1.39</v>
      </c>
      <c r="H314" s="33">
        <v>660</v>
      </c>
      <c r="I314" s="37">
        <v>1.2</v>
      </c>
      <c r="J314" s="37"/>
      <c r="K314" s="37"/>
      <c r="L314" s="37"/>
      <c r="M314" s="37"/>
      <c r="N314" s="13"/>
      <c r="O314" s="274"/>
    </row>
    <row r="315" spans="1:15" s="270" customFormat="1" ht="12" customHeight="1">
      <c r="A315" s="69"/>
      <c r="B315" s="68"/>
      <c r="C315" s="68"/>
      <c r="D315" s="14">
        <v>2007</v>
      </c>
      <c r="E315" s="179">
        <v>5500</v>
      </c>
      <c r="F315" s="11">
        <v>3.4</v>
      </c>
      <c r="G315" s="11">
        <v>3.71</v>
      </c>
      <c r="H315" s="33">
        <v>1760</v>
      </c>
      <c r="I315" s="37">
        <v>3.2</v>
      </c>
      <c r="J315" s="37"/>
      <c r="K315" s="37"/>
      <c r="L315" s="37"/>
      <c r="M315" s="37"/>
      <c r="N315" s="13"/>
      <c r="O315" s="274"/>
    </row>
    <row r="316" spans="1:15" s="270" customFormat="1" ht="12" customHeight="1">
      <c r="A316" s="69"/>
      <c r="B316" s="68"/>
      <c r="C316" s="68"/>
      <c r="D316" s="14">
        <v>2008</v>
      </c>
      <c r="E316" s="179">
        <v>2967</v>
      </c>
      <c r="F316" s="11">
        <v>3.4</v>
      </c>
      <c r="G316" s="11">
        <v>5.22</v>
      </c>
      <c r="H316" s="33">
        <v>2475</v>
      </c>
      <c r="I316" s="37">
        <v>4.5</v>
      </c>
      <c r="J316" s="37"/>
      <c r="K316" s="37"/>
      <c r="L316" s="37"/>
      <c r="M316" s="37"/>
      <c r="N316" s="13"/>
      <c r="O316" s="274"/>
    </row>
    <row r="317" spans="1:15" s="270" customFormat="1" ht="12" customHeight="1">
      <c r="A317" s="252"/>
      <c r="B317" s="342"/>
      <c r="C317" s="342"/>
      <c r="D317" s="14">
        <v>2009</v>
      </c>
      <c r="E317" s="522">
        <v>2967</v>
      </c>
      <c r="F317" s="55">
        <v>3.4</v>
      </c>
      <c r="G317" s="55">
        <v>5.22</v>
      </c>
      <c r="H317" s="266">
        <v>2475</v>
      </c>
      <c r="I317" s="406">
        <v>4.5</v>
      </c>
      <c r="J317" s="406"/>
      <c r="K317" s="406"/>
      <c r="L317" s="406"/>
      <c r="M317" s="406"/>
      <c r="N317" s="223"/>
      <c r="O317" s="274"/>
    </row>
    <row r="318" spans="1:15" s="270" customFormat="1" ht="12" customHeight="1">
      <c r="A318" s="52"/>
      <c r="B318" s="50"/>
      <c r="C318" s="50"/>
      <c r="D318" s="14">
        <v>2010</v>
      </c>
      <c r="E318" s="179">
        <v>2967</v>
      </c>
      <c r="F318" s="11">
        <v>3.4</v>
      </c>
      <c r="G318" s="11">
        <v>5.22</v>
      </c>
      <c r="H318" s="33">
        <v>2475</v>
      </c>
      <c r="I318" s="37">
        <v>4.5</v>
      </c>
      <c r="J318" s="37"/>
      <c r="K318" s="37"/>
      <c r="L318" s="37"/>
      <c r="M318" s="37"/>
      <c r="N318" s="13"/>
      <c r="O318" s="274"/>
    </row>
    <row r="319" spans="1:16" s="270" customFormat="1" ht="12" customHeight="1">
      <c r="A319" s="3" t="s">
        <v>146</v>
      </c>
      <c r="B319" s="3" t="s">
        <v>147</v>
      </c>
      <c r="C319" s="3" t="s">
        <v>148</v>
      </c>
      <c r="D319" s="3">
        <v>1</v>
      </c>
      <c r="E319" s="3">
        <v>2</v>
      </c>
      <c r="F319" s="3">
        <v>3</v>
      </c>
      <c r="G319" s="3">
        <v>4</v>
      </c>
      <c r="H319" s="3">
        <v>5</v>
      </c>
      <c r="I319" s="3">
        <v>6</v>
      </c>
      <c r="J319" s="3">
        <v>7</v>
      </c>
      <c r="K319" s="3">
        <v>8</v>
      </c>
      <c r="L319" s="3">
        <v>9</v>
      </c>
      <c r="M319" s="545">
        <v>10</v>
      </c>
      <c r="N319" s="598">
        <v>11</v>
      </c>
      <c r="O319" s="599"/>
      <c r="P319" s="288"/>
    </row>
    <row r="320" spans="1:15" s="270" customFormat="1" ht="42.75" customHeight="1">
      <c r="A320" s="153">
        <v>46</v>
      </c>
      <c r="B320" s="49" t="s">
        <v>406</v>
      </c>
      <c r="C320" s="121" t="s">
        <v>407</v>
      </c>
      <c r="D320" s="13" t="s">
        <v>212</v>
      </c>
      <c r="E320" s="179">
        <f>E321+E322+E323+E324+E325</f>
        <v>226</v>
      </c>
      <c r="F320" s="11">
        <v>3</v>
      </c>
      <c r="G320" s="33">
        <v>2.65</v>
      </c>
      <c r="H320" s="33">
        <f>H321+H322+H323+H324+H325</f>
        <v>1250</v>
      </c>
      <c r="I320" s="37"/>
      <c r="J320" s="37"/>
      <c r="K320" s="37"/>
      <c r="L320" s="33">
        <f>L321+L322+L323+L324+L325</f>
        <v>7.6</v>
      </c>
      <c r="M320" s="37"/>
      <c r="N320" s="13"/>
      <c r="O320" s="274"/>
    </row>
    <row r="321" spans="1:15" s="270" customFormat="1" ht="15" customHeight="1">
      <c r="A321" s="133"/>
      <c r="B321" s="68"/>
      <c r="C321" s="168"/>
      <c r="D321" s="14">
        <v>2006</v>
      </c>
      <c r="E321" s="179">
        <v>45.2</v>
      </c>
      <c r="F321" s="11">
        <v>3</v>
      </c>
      <c r="G321" s="33">
        <v>0.53</v>
      </c>
      <c r="H321" s="33">
        <v>250</v>
      </c>
      <c r="I321" s="37"/>
      <c r="J321" s="37"/>
      <c r="K321" s="37"/>
      <c r="L321" s="33">
        <v>1.52</v>
      </c>
      <c r="M321" s="37"/>
      <c r="N321" s="13"/>
      <c r="O321" s="274"/>
    </row>
    <row r="322" spans="1:15" s="270" customFormat="1" ht="13.5" customHeight="1">
      <c r="A322" s="133"/>
      <c r="B322" s="68"/>
      <c r="C322" s="168"/>
      <c r="D322" s="14">
        <v>2007</v>
      </c>
      <c r="E322" s="179">
        <v>45.2</v>
      </c>
      <c r="F322" s="11">
        <v>3</v>
      </c>
      <c r="G322" s="33">
        <v>0.53</v>
      </c>
      <c r="H322" s="33">
        <v>250</v>
      </c>
      <c r="I322" s="37"/>
      <c r="J322" s="37"/>
      <c r="K322" s="37"/>
      <c r="L322" s="33">
        <v>1.52</v>
      </c>
      <c r="M322" s="37"/>
      <c r="N322" s="13"/>
      <c r="O322" s="274"/>
    </row>
    <row r="323" spans="1:15" s="270" customFormat="1" ht="12" customHeight="1">
      <c r="A323" s="69"/>
      <c r="B323" s="68"/>
      <c r="C323" s="68"/>
      <c r="D323" s="14">
        <v>2008</v>
      </c>
      <c r="E323" s="179">
        <v>45.2</v>
      </c>
      <c r="F323" s="11">
        <v>3</v>
      </c>
      <c r="G323" s="33">
        <v>0.53</v>
      </c>
      <c r="H323" s="33">
        <v>250</v>
      </c>
      <c r="I323" s="37"/>
      <c r="J323" s="37"/>
      <c r="K323" s="37"/>
      <c r="L323" s="33">
        <v>1.52</v>
      </c>
      <c r="M323" s="37"/>
      <c r="N323" s="13"/>
      <c r="O323" s="274"/>
    </row>
    <row r="324" spans="1:15" s="270" customFormat="1" ht="12" customHeight="1">
      <c r="A324" s="69"/>
      <c r="B324" s="68"/>
      <c r="C324" s="68"/>
      <c r="D324" s="14">
        <v>2009</v>
      </c>
      <c r="E324" s="179">
        <v>45.2</v>
      </c>
      <c r="F324" s="11">
        <v>3</v>
      </c>
      <c r="G324" s="33">
        <v>0.53</v>
      </c>
      <c r="H324" s="33">
        <v>250</v>
      </c>
      <c r="I324" s="37"/>
      <c r="J324" s="37"/>
      <c r="K324" s="37"/>
      <c r="L324" s="33">
        <v>1.52</v>
      </c>
      <c r="M324" s="37"/>
      <c r="N324" s="13"/>
      <c r="O324" s="274"/>
    </row>
    <row r="325" spans="1:15" s="270" customFormat="1" ht="12" customHeight="1">
      <c r="A325" s="52"/>
      <c r="B325" s="50"/>
      <c r="C325" s="50"/>
      <c r="D325" s="14">
        <v>2010</v>
      </c>
      <c r="E325" s="179">
        <v>45.2</v>
      </c>
      <c r="F325" s="11">
        <v>3</v>
      </c>
      <c r="G325" s="33">
        <v>0.53</v>
      </c>
      <c r="H325" s="33">
        <v>250</v>
      </c>
      <c r="I325" s="37"/>
      <c r="J325" s="37"/>
      <c r="K325" s="37"/>
      <c r="L325" s="33">
        <v>1.52</v>
      </c>
      <c r="M325" s="37"/>
      <c r="N325" s="13"/>
      <c r="O325" s="274"/>
    </row>
    <row r="326" spans="1:15" s="270" customFormat="1" ht="42" customHeight="1">
      <c r="A326" s="153">
        <v>47</v>
      </c>
      <c r="B326" s="49" t="s">
        <v>300</v>
      </c>
      <c r="C326" s="121" t="s">
        <v>407</v>
      </c>
      <c r="D326" s="13" t="s">
        <v>212</v>
      </c>
      <c r="E326" s="179">
        <v>42.4</v>
      </c>
      <c r="F326" s="11">
        <v>3</v>
      </c>
      <c r="G326" s="33">
        <v>1.55</v>
      </c>
      <c r="H326" s="33">
        <f>H327+H328+H329+H330+H331</f>
        <v>742.5</v>
      </c>
      <c r="I326" s="33">
        <f>I327+I328+I329+I330+I331</f>
        <v>1.35</v>
      </c>
      <c r="J326" s="37"/>
      <c r="K326" s="37"/>
      <c r="L326" s="37"/>
      <c r="M326" s="37"/>
      <c r="N326" s="13"/>
      <c r="O326" s="274"/>
    </row>
    <row r="327" spans="1:15" s="270" customFormat="1" ht="12.75" customHeight="1">
      <c r="A327" s="133"/>
      <c r="B327" s="68"/>
      <c r="C327" s="168"/>
      <c r="D327" s="14">
        <v>2006</v>
      </c>
      <c r="E327" s="179">
        <v>42.4</v>
      </c>
      <c r="F327" s="11">
        <v>3</v>
      </c>
      <c r="G327" s="33">
        <v>0.31</v>
      </c>
      <c r="H327" s="33">
        <v>148.5</v>
      </c>
      <c r="I327" s="33">
        <v>0.27</v>
      </c>
      <c r="J327" s="37"/>
      <c r="K327" s="37"/>
      <c r="L327" s="37"/>
      <c r="M327" s="37"/>
      <c r="N327" s="13"/>
      <c r="O327" s="274"/>
    </row>
    <row r="328" spans="1:15" s="270" customFormat="1" ht="12.75" customHeight="1">
      <c r="A328" s="133"/>
      <c r="B328" s="68"/>
      <c r="C328" s="168"/>
      <c r="D328" s="14">
        <v>2007</v>
      </c>
      <c r="E328" s="179"/>
      <c r="F328" s="11">
        <v>3</v>
      </c>
      <c r="G328" s="33">
        <v>0.31</v>
      </c>
      <c r="H328" s="33">
        <v>148.5</v>
      </c>
      <c r="I328" s="33">
        <v>0.27</v>
      </c>
      <c r="J328" s="37"/>
      <c r="K328" s="37"/>
      <c r="L328" s="37"/>
      <c r="M328" s="37"/>
      <c r="N328" s="13"/>
      <c r="O328" s="274"/>
    </row>
    <row r="329" spans="1:15" s="270" customFormat="1" ht="12.75" customHeight="1">
      <c r="A329" s="133"/>
      <c r="B329" s="68"/>
      <c r="C329" s="168"/>
      <c r="D329" s="14">
        <v>2008</v>
      </c>
      <c r="E329" s="179"/>
      <c r="F329" s="11">
        <v>3</v>
      </c>
      <c r="G329" s="33">
        <v>0.31</v>
      </c>
      <c r="H329" s="33">
        <v>148.5</v>
      </c>
      <c r="I329" s="33">
        <v>0.27</v>
      </c>
      <c r="J329" s="37"/>
      <c r="K329" s="37"/>
      <c r="L329" s="37"/>
      <c r="M329" s="37"/>
      <c r="N329" s="13"/>
      <c r="O329" s="274"/>
    </row>
    <row r="330" spans="1:15" s="270" customFormat="1" ht="12.75" customHeight="1">
      <c r="A330" s="133"/>
      <c r="B330" s="68"/>
      <c r="C330" s="168"/>
      <c r="D330" s="14">
        <v>2009</v>
      </c>
      <c r="E330" s="179"/>
      <c r="F330" s="11">
        <v>3</v>
      </c>
      <c r="G330" s="33">
        <v>0.31</v>
      </c>
      <c r="H330" s="33">
        <v>148.5</v>
      </c>
      <c r="I330" s="33">
        <v>0.27</v>
      </c>
      <c r="J330" s="37"/>
      <c r="K330" s="37"/>
      <c r="L330" s="37"/>
      <c r="M330" s="37"/>
      <c r="N330" s="13"/>
      <c r="O330" s="274"/>
    </row>
    <row r="331" spans="1:15" s="270" customFormat="1" ht="12" customHeight="1">
      <c r="A331" s="132"/>
      <c r="B331" s="50"/>
      <c r="C331" s="167"/>
      <c r="D331" s="14">
        <v>2010</v>
      </c>
      <c r="E331" s="179"/>
      <c r="F331" s="11">
        <v>3</v>
      </c>
      <c r="G331" s="33">
        <v>0.31</v>
      </c>
      <c r="H331" s="33">
        <v>148.5</v>
      </c>
      <c r="I331" s="33">
        <v>0.27</v>
      </c>
      <c r="J331" s="37"/>
      <c r="K331" s="37"/>
      <c r="L331" s="37"/>
      <c r="M331" s="37"/>
      <c r="N331" s="13"/>
      <c r="O331" s="274"/>
    </row>
    <row r="332" spans="1:15" s="270" customFormat="1" ht="54" customHeight="1">
      <c r="A332" s="178">
        <v>48</v>
      </c>
      <c r="B332" s="26" t="s">
        <v>433</v>
      </c>
      <c r="C332" s="10" t="s">
        <v>171</v>
      </c>
      <c r="D332" s="13">
        <v>2007</v>
      </c>
      <c r="E332" s="33">
        <v>185000</v>
      </c>
      <c r="F332" s="36">
        <v>3</v>
      </c>
      <c r="G332" s="33">
        <v>8.28</v>
      </c>
      <c r="H332" s="32">
        <v>6188</v>
      </c>
      <c r="I332" s="33">
        <v>7.14</v>
      </c>
      <c r="J332" s="37"/>
      <c r="K332" s="37"/>
      <c r="L332" s="37"/>
      <c r="M332" s="37"/>
      <c r="N332" s="37">
        <v>25.7</v>
      </c>
      <c r="O332" s="274"/>
    </row>
    <row r="333" spans="1:16" s="270" customFormat="1" ht="51.75" customHeight="1">
      <c r="A333" s="178">
        <v>49</v>
      </c>
      <c r="B333" s="26" t="s">
        <v>82</v>
      </c>
      <c r="C333" s="10" t="s">
        <v>171</v>
      </c>
      <c r="D333" s="13">
        <v>2008</v>
      </c>
      <c r="E333" s="181">
        <v>1262500</v>
      </c>
      <c r="F333" s="36">
        <v>3</v>
      </c>
      <c r="G333" s="11">
        <v>292.78</v>
      </c>
      <c r="H333" s="12">
        <v>138820</v>
      </c>
      <c r="I333" s="12">
        <v>252.4</v>
      </c>
      <c r="J333" s="3"/>
      <c r="K333" s="3"/>
      <c r="L333" s="37"/>
      <c r="M333" s="14"/>
      <c r="N333" s="114"/>
      <c r="O333" s="113"/>
      <c r="P333" s="288"/>
    </row>
    <row r="334" spans="1:16" s="270" customFormat="1" ht="44.25" customHeight="1">
      <c r="A334" s="226">
        <v>50</v>
      </c>
      <c r="B334" s="49" t="s">
        <v>96</v>
      </c>
      <c r="C334" s="121" t="s">
        <v>171</v>
      </c>
      <c r="D334" s="13">
        <v>2006</v>
      </c>
      <c r="E334" s="181">
        <v>920</v>
      </c>
      <c r="F334" s="36">
        <v>3</v>
      </c>
      <c r="G334" s="11">
        <v>3.56</v>
      </c>
      <c r="H334" s="12">
        <v>1688.5</v>
      </c>
      <c r="I334" s="12">
        <v>3.07</v>
      </c>
      <c r="J334" s="3"/>
      <c r="K334" s="3"/>
      <c r="L334" s="37"/>
      <c r="M334" s="14"/>
      <c r="N334" s="114"/>
      <c r="O334" s="113"/>
      <c r="P334" s="288"/>
    </row>
    <row r="335" spans="1:15" s="270" customFormat="1" ht="42" customHeight="1">
      <c r="A335" s="226">
        <v>51</v>
      </c>
      <c r="B335" s="49" t="s">
        <v>432</v>
      </c>
      <c r="C335" s="121" t="s">
        <v>171</v>
      </c>
      <c r="D335" s="11">
        <v>2008</v>
      </c>
      <c r="E335" s="181">
        <v>255000</v>
      </c>
      <c r="F335" s="11">
        <v>3</v>
      </c>
      <c r="G335" s="11">
        <v>1156.36</v>
      </c>
      <c r="H335" s="12">
        <v>972700</v>
      </c>
      <c r="I335" s="12">
        <v>314.1</v>
      </c>
      <c r="J335" s="3"/>
      <c r="K335" s="12">
        <v>800</v>
      </c>
      <c r="L335" s="14"/>
      <c r="M335" s="14"/>
      <c r="N335" s="147"/>
      <c r="O335" s="113"/>
    </row>
    <row r="336" spans="1:15" s="270" customFormat="1" ht="42" customHeight="1">
      <c r="A336" s="227"/>
      <c r="B336" s="68"/>
      <c r="C336" s="344" t="s">
        <v>194</v>
      </c>
      <c r="D336" s="13" t="s">
        <v>220</v>
      </c>
      <c r="E336" s="181">
        <v>200000</v>
      </c>
      <c r="F336" s="11">
        <v>3</v>
      </c>
      <c r="G336" s="11">
        <v>840.08</v>
      </c>
      <c r="H336" s="12">
        <f>H337+H338+H339+H340</f>
        <v>737900</v>
      </c>
      <c r="I336" s="12">
        <f>I337+I338+I339+I340</f>
        <v>178</v>
      </c>
      <c r="J336" s="3"/>
      <c r="K336" s="12">
        <v>640</v>
      </c>
      <c r="L336" s="14"/>
      <c r="M336" s="175"/>
      <c r="N336" s="147"/>
      <c r="O336" s="113"/>
    </row>
    <row r="337" spans="1:15" s="270" customFormat="1" ht="17.25" customHeight="1">
      <c r="A337" s="227"/>
      <c r="B337" s="342"/>
      <c r="C337" s="168"/>
      <c r="D337" s="125">
        <v>2006</v>
      </c>
      <c r="E337" s="181">
        <v>50000</v>
      </c>
      <c r="F337" s="11">
        <v>3</v>
      </c>
      <c r="G337" s="11">
        <v>210.02</v>
      </c>
      <c r="H337" s="12">
        <v>184475</v>
      </c>
      <c r="I337" s="12">
        <v>44.5</v>
      </c>
      <c r="J337" s="3"/>
      <c r="K337" s="12">
        <v>160</v>
      </c>
      <c r="L337" s="14"/>
      <c r="M337" s="175"/>
      <c r="N337" s="147"/>
      <c r="O337" s="113"/>
    </row>
    <row r="338" spans="1:15" s="270" customFormat="1" ht="15" customHeight="1">
      <c r="A338" s="227"/>
      <c r="B338" s="68"/>
      <c r="C338" s="168"/>
      <c r="D338" s="125">
        <v>2007</v>
      </c>
      <c r="E338" s="181">
        <v>50000</v>
      </c>
      <c r="F338" s="11">
        <v>3</v>
      </c>
      <c r="G338" s="11">
        <v>210.02</v>
      </c>
      <c r="H338" s="12">
        <v>184475</v>
      </c>
      <c r="I338" s="12">
        <v>44.5</v>
      </c>
      <c r="J338" s="3"/>
      <c r="K338" s="12">
        <v>160</v>
      </c>
      <c r="L338" s="14"/>
      <c r="M338" s="175"/>
      <c r="N338" s="147"/>
      <c r="O338" s="113"/>
    </row>
    <row r="339" spans="1:15" s="270" customFormat="1" ht="15" customHeight="1">
      <c r="A339" s="227"/>
      <c r="B339" s="35"/>
      <c r="C339" s="168"/>
      <c r="D339" s="125">
        <v>2008</v>
      </c>
      <c r="E339" s="181">
        <v>50000</v>
      </c>
      <c r="F339" s="11">
        <v>3</v>
      </c>
      <c r="G339" s="11">
        <v>210.02</v>
      </c>
      <c r="H339" s="12">
        <v>184475</v>
      </c>
      <c r="I339" s="12">
        <v>44.5</v>
      </c>
      <c r="J339" s="3"/>
      <c r="K339" s="12">
        <v>160</v>
      </c>
      <c r="L339" s="14"/>
      <c r="M339" s="175"/>
      <c r="N339" s="147"/>
      <c r="O339" s="113"/>
    </row>
    <row r="340" spans="1:15" s="270" customFormat="1" ht="16.5" customHeight="1">
      <c r="A340" s="206"/>
      <c r="B340" s="350"/>
      <c r="C340" s="167"/>
      <c r="D340" s="125">
        <v>2009</v>
      </c>
      <c r="E340" s="181">
        <v>50000</v>
      </c>
      <c r="F340" s="11">
        <v>3</v>
      </c>
      <c r="G340" s="11">
        <v>210.02</v>
      </c>
      <c r="H340" s="12">
        <v>184475</v>
      </c>
      <c r="I340" s="12">
        <v>44.5</v>
      </c>
      <c r="J340" s="3"/>
      <c r="K340" s="12">
        <v>160</v>
      </c>
      <c r="L340" s="14"/>
      <c r="M340" s="175"/>
      <c r="N340" s="147"/>
      <c r="O340" s="113"/>
    </row>
    <row r="341" spans="1:15" s="270" customFormat="1" ht="36.75" customHeight="1">
      <c r="A341" s="178">
        <v>52</v>
      </c>
      <c r="B341" s="26" t="s">
        <v>55</v>
      </c>
      <c r="C341" s="10" t="s">
        <v>81</v>
      </c>
      <c r="D341" s="125">
        <v>2006</v>
      </c>
      <c r="E341" s="181">
        <v>3700</v>
      </c>
      <c r="F341" s="11">
        <v>3</v>
      </c>
      <c r="G341" s="11">
        <v>1.16</v>
      </c>
      <c r="H341" s="12">
        <v>550</v>
      </c>
      <c r="I341" s="12">
        <v>1</v>
      </c>
      <c r="J341" s="3"/>
      <c r="K341" s="12"/>
      <c r="L341" s="14"/>
      <c r="M341" s="175"/>
      <c r="N341" s="147"/>
      <c r="O341" s="113"/>
    </row>
    <row r="342" spans="1:15" s="270" customFormat="1" ht="30" customHeight="1">
      <c r="A342" s="133">
        <v>53</v>
      </c>
      <c r="B342" s="68" t="s">
        <v>97</v>
      </c>
      <c r="C342" s="168" t="s">
        <v>233</v>
      </c>
      <c r="D342" s="13" t="s">
        <v>250</v>
      </c>
      <c r="E342" s="179">
        <v>56000</v>
      </c>
      <c r="F342" s="11">
        <v>3</v>
      </c>
      <c r="G342" s="33">
        <f>G343+G344+G345</f>
        <v>54.54</v>
      </c>
      <c r="H342" s="33">
        <f>H343+H344+H345</f>
        <v>24205</v>
      </c>
      <c r="I342" s="37">
        <f>I343+I344+I345</f>
        <v>47</v>
      </c>
      <c r="J342" s="37"/>
      <c r="K342" s="37"/>
      <c r="L342" s="37"/>
      <c r="M342" s="42"/>
      <c r="N342" s="13"/>
      <c r="O342" s="274"/>
    </row>
    <row r="343" spans="1:15" s="270" customFormat="1" ht="12.75">
      <c r="A343" s="133"/>
      <c r="B343" s="342"/>
      <c r="C343" s="168"/>
      <c r="D343" s="125">
        <v>2006</v>
      </c>
      <c r="E343" s="33">
        <v>18000</v>
      </c>
      <c r="F343" s="36">
        <v>3</v>
      </c>
      <c r="G343" s="33">
        <v>17.98</v>
      </c>
      <c r="H343" s="33">
        <v>8525</v>
      </c>
      <c r="I343" s="37">
        <v>15.5</v>
      </c>
      <c r="J343" s="37"/>
      <c r="K343" s="37"/>
      <c r="L343" s="16"/>
      <c r="M343" s="42"/>
      <c r="N343" s="126"/>
      <c r="O343" s="278"/>
    </row>
    <row r="344" spans="1:15" s="270" customFormat="1" ht="15" customHeight="1">
      <c r="A344" s="133"/>
      <c r="B344" s="342"/>
      <c r="C344" s="168"/>
      <c r="D344" s="125">
        <v>2007</v>
      </c>
      <c r="E344" s="33">
        <v>18000</v>
      </c>
      <c r="F344" s="36">
        <v>3</v>
      </c>
      <c r="G344" s="33">
        <v>18.56</v>
      </c>
      <c r="H344" s="33">
        <v>8800</v>
      </c>
      <c r="I344" s="37">
        <v>16</v>
      </c>
      <c r="J344" s="37"/>
      <c r="K344" s="37"/>
      <c r="L344" s="37"/>
      <c r="M344" s="42"/>
      <c r="N344" s="103"/>
      <c r="O344" s="279"/>
    </row>
    <row r="345" spans="1:15" s="270" customFormat="1" ht="13.5" customHeight="1">
      <c r="A345" s="132"/>
      <c r="B345" s="343"/>
      <c r="C345" s="167"/>
      <c r="D345" s="125">
        <v>2008</v>
      </c>
      <c r="E345" s="33">
        <v>20000</v>
      </c>
      <c r="F345" s="36">
        <v>3</v>
      </c>
      <c r="G345" s="33">
        <v>18</v>
      </c>
      <c r="H345" s="33">
        <v>6880</v>
      </c>
      <c r="I345" s="37">
        <v>15.5</v>
      </c>
      <c r="J345" s="37"/>
      <c r="K345" s="37"/>
      <c r="L345" s="37"/>
      <c r="M345" s="42"/>
      <c r="N345" s="103"/>
      <c r="O345" s="279"/>
    </row>
    <row r="346" spans="1:15" s="270" customFormat="1" ht="32.25" customHeight="1">
      <c r="A346" s="18">
        <v>54</v>
      </c>
      <c r="B346" s="26" t="s">
        <v>98</v>
      </c>
      <c r="C346" s="10" t="s">
        <v>233</v>
      </c>
      <c r="D346" s="13" t="s">
        <v>234</v>
      </c>
      <c r="E346" s="33">
        <v>151000</v>
      </c>
      <c r="F346" s="36">
        <v>3</v>
      </c>
      <c r="G346" s="33">
        <v>35.1</v>
      </c>
      <c r="H346" s="33">
        <v>1800</v>
      </c>
      <c r="I346" s="37"/>
      <c r="J346" s="37"/>
      <c r="K346" s="37"/>
      <c r="L346" s="33">
        <v>100</v>
      </c>
      <c r="M346" s="26"/>
      <c r="N346" s="280"/>
      <c r="O346" s="523"/>
    </row>
    <row r="347" spans="1:16" s="270" customFormat="1" ht="17.25" customHeight="1">
      <c r="A347" s="400"/>
      <c r="B347" s="35"/>
      <c r="C347" s="31"/>
      <c r="D347" s="339"/>
      <c r="E347" s="403"/>
      <c r="F347" s="407"/>
      <c r="G347" s="403"/>
      <c r="H347" s="403"/>
      <c r="I347" s="183"/>
      <c r="J347" s="183"/>
      <c r="K347" s="183"/>
      <c r="L347" s="403"/>
      <c r="M347" s="35"/>
      <c r="N347" s="276"/>
      <c r="O347" s="276"/>
      <c r="P347" s="272"/>
    </row>
    <row r="348" spans="1:16" s="270" customFormat="1" ht="15.75" customHeight="1">
      <c r="A348" s="3" t="s">
        <v>146</v>
      </c>
      <c r="B348" s="3" t="s">
        <v>147</v>
      </c>
      <c r="C348" s="3" t="s">
        <v>148</v>
      </c>
      <c r="D348" s="3">
        <v>1</v>
      </c>
      <c r="E348" s="3">
        <v>2</v>
      </c>
      <c r="F348" s="3">
        <v>3</v>
      </c>
      <c r="G348" s="3">
        <v>4</v>
      </c>
      <c r="H348" s="3">
        <v>5</v>
      </c>
      <c r="I348" s="3">
        <v>6</v>
      </c>
      <c r="J348" s="3">
        <v>7</v>
      </c>
      <c r="K348" s="3">
        <v>8</v>
      </c>
      <c r="L348" s="3">
        <v>9</v>
      </c>
      <c r="M348" s="545">
        <v>10</v>
      </c>
      <c r="N348" s="594">
        <v>11</v>
      </c>
      <c r="O348" s="595"/>
      <c r="P348" s="288"/>
    </row>
    <row r="349" spans="1:16" s="270" customFormat="1" ht="50.25" customHeight="1">
      <c r="A349" s="226">
        <v>55</v>
      </c>
      <c r="B349" s="49" t="s">
        <v>408</v>
      </c>
      <c r="C349" s="121" t="s">
        <v>107</v>
      </c>
      <c r="D349" s="13" t="s">
        <v>220</v>
      </c>
      <c r="E349" s="33">
        <v>600</v>
      </c>
      <c r="F349" s="36">
        <v>3</v>
      </c>
      <c r="G349" s="33">
        <f>G350+G351+G352+G353</f>
        <v>2.2899999999999996</v>
      </c>
      <c r="H349" s="33">
        <f>H350+H351+H352+H353</f>
        <v>1577.12</v>
      </c>
      <c r="I349" s="37"/>
      <c r="J349" s="37"/>
      <c r="K349" s="37"/>
      <c r="L349" s="33"/>
      <c r="M349" s="169">
        <v>16</v>
      </c>
      <c r="N349" s="282"/>
      <c r="O349" s="281"/>
      <c r="P349" s="288"/>
    </row>
    <row r="350" spans="1:16" s="270" customFormat="1" ht="12.75" customHeight="1">
      <c r="A350" s="133"/>
      <c r="B350" s="68"/>
      <c r="C350" s="168"/>
      <c r="D350" s="11">
        <v>2006</v>
      </c>
      <c r="E350" s="33">
        <v>120</v>
      </c>
      <c r="F350" s="36">
        <v>3</v>
      </c>
      <c r="G350" s="33">
        <v>0.29</v>
      </c>
      <c r="H350" s="33">
        <v>197.14</v>
      </c>
      <c r="I350" s="37"/>
      <c r="J350" s="37"/>
      <c r="K350" s="37"/>
      <c r="L350" s="33"/>
      <c r="M350" s="169">
        <v>2</v>
      </c>
      <c r="N350" s="282"/>
      <c r="O350" s="281"/>
      <c r="P350" s="288"/>
    </row>
    <row r="351" spans="1:16" s="270" customFormat="1" ht="12.75" customHeight="1">
      <c r="A351" s="133"/>
      <c r="B351" s="68"/>
      <c r="C351" s="168"/>
      <c r="D351" s="11">
        <v>2007</v>
      </c>
      <c r="E351" s="33">
        <v>120</v>
      </c>
      <c r="F351" s="36">
        <v>3</v>
      </c>
      <c r="G351" s="33">
        <v>0.57</v>
      </c>
      <c r="H351" s="33">
        <v>394.28</v>
      </c>
      <c r="I351" s="37"/>
      <c r="J351" s="37"/>
      <c r="K351" s="37"/>
      <c r="L351" s="33"/>
      <c r="M351" s="169">
        <v>4</v>
      </c>
      <c r="N351" s="282"/>
      <c r="O351" s="281"/>
      <c r="P351" s="288"/>
    </row>
    <row r="352" spans="1:16" s="270" customFormat="1" ht="13.5" customHeight="1">
      <c r="A352" s="133"/>
      <c r="B352" s="68"/>
      <c r="C352" s="168"/>
      <c r="D352" s="11">
        <v>2008</v>
      </c>
      <c r="E352" s="33">
        <v>120</v>
      </c>
      <c r="F352" s="36">
        <v>3</v>
      </c>
      <c r="G352" s="33">
        <v>0.86</v>
      </c>
      <c r="H352" s="33">
        <v>591.42</v>
      </c>
      <c r="I352" s="37"/>
      <c r="J352" s="37"/>
      <c r="K352" s="37"/>
      <c r="L352" s="33"/>
      <c r="M352" s="169">
        <v>6</v>
      </c>
      <c r="N352" s="282"/>
      <c r="O352" s="281"/>
      <c r="P352" s="288"/>
    </row>
    <row r="353" spans="1:16" s="270" customFormat="1" ht="12.75" customHeight="1">
      <c r="A353" s="277"/>
      <c r="B353" s="50"/>
      <c r="C353" s="50"/>
      <c r="D353" s="11">
        <v>2009</v>
      </c>
      <c r="E353" s="33">
        <v>240</v>
      </c>
      <c r="F353" s="36">
        <v>3</v>
      </c>
      <c r="G353" s="33">
        <v>0.57</v>
      </c>
      <c r="H353" s="33">
        <v>394.28</v>
      </c>
      <c r="I353" s="37"/>
      <c r="J353" s="37"/>
      <c r="K353" s="37"/>
      <c r="L353" s="33"/>
      <c r="M353" s="169">
        <v>4</v>
      </c>
      <c r="N353" s="173"/>
      <c r="O353" s="174"/>
      <c r="P353" s="288"/>
    </row>
    <row r="354" spans="1:16" s="270" customFormat="1" ht="0.75" customHeight="1" hidden="1">
      <c r="A354" s="28" t="s">
        <v>195</v>
      </c>
      <c r="B354" s="3" t="s">
        <v>147</v>
      </c>
      <c r="C354" s="3"/>
      <c r="D354" s="3"/>
      <c r="E354" s="3">
        <v>1</v>
      </c>
      <c r="F354" s="3">
        <v>2</v>
      </c>
      <c r="G354" s="3">
        <v>3</v>
      </c>
      <c r="H354" s="3">
        <v>4</v>
      </c>
      <c r="I354" s="3">
        <v>5</v>
      </c>
      <c r="J354" s="3">
        <v>6</v>
      </c>
      <c r="K354" s="3">
        <v>7</v>
      </c>
      <c r="L354" s="97">
        <v>8</v>
      </c>
      <c r="M354" s="3">
        <v>9</v>
      </c>
      <c r="N354" s="598">
        <v>10</v>
      </c>
      <c r="O354" s="599"/>
      <c r="P354" s="288"/>
    </row>
    <row r="355" spans="1:16" s="270" customFormat="1" ht="51" customHeight="1">
      <c r="A355" s="178">
        <v>56</v>
      </c>
      <c r="B355" s="26" t="s">
        <v>255</v>
      </c>
      <c r="C355" s="10" t="s">
        <v>107</v>
      </c>
      <c r="D355" s="13">
        <v>2010</v>
      </c>
      <c r="E355" s="33">
        <v>1400</v>
      </c>
      <c r="F355" s="36">
        <v>3</v>
      </c>
      <c r="G355" s="33">
        <v>16.66</v>
      </c>
      <c r="H355" s="33">
        <v>7370.4</v>
      </c>
      <c r="I355" s="37"/>
      <c r="J355" s="37"/>
      <c r="K355" s="37"/>
      <c r="L355" s="33">
        <v>7.2</v>
      </c>
      <c r="M355" s="169">
        <v>98.84</v>
      </c>
      <c r="N355" s="42"/>
      <c r="O355" s="274"/>
      <c r="P355" s="288"/>
    </row>
    <row r="356" spans="1:16" s="270" customFormat="1" ht="45" customHeight="1">
      <c r="A356" s="333">
        <v>57</v>
      </c>
      <c r="B356" s="49" t="s">
        <v>253</v>
      </c>
      <c r="C356" s="121" t="s">
        <v>198</v>
      </c>
      <c r="D356" s="13" t="s">
        <v>254</v>
      </c>
      <c r="E356" s="33">
        <v>100</v>
      </c>
      <c r="F356" s="36">
        <v>3</v>
      </c>
      <c r="G356" s="33">
        <v>0.06</v>
      </c>
      <c r="H356" s="33">
        <f>H357+H358</f>
        <v>40.2</v>
      </c>
      <c r="I356" s="37"/>
      <c r="J356" s="37"/>
      <c r="K356" s="37"/>
      <c r="L356" s="33">
        <v>0.172</v>
      </c>
      <c r="M356" s="17"/>
      <c r="N356" s="282"/>
      <c r="O356" s="281"/>
      <c r="P356" s="288"/>
    </row>
    <row r="357" spans="1:16" s="270" customFormat="1" ht="13.5" customHeight="1">
      <c r="A357" s="133"/>
      <c r="B357" s="68"/>
      <c r="C357" s="168"/>
      <c r="D357" s="10">
        <v>2006</v>
      </c>
      <c r="E357" s="33">
        <v>72</v>
      </c>
      <c r="F357" s="36">
        <v>3</v>
      </c>
      <c r="G357" s="33">
        <v>0.036</v>
      </c>
      <c r="H357" s="33">
        <v>23.8</v>
      </c>
      <c r="I357" s="37"/>
      <c r="J357" s="37"/>
      <c r="K357" s="37"/>
      <c r="L357" s="33">
        <v>0.102</v>
      </c>
      <c r="M357" s="17"/>
      <c r="N357" s="282"/>
      <c r="O357" s="281"/>
      <c r="P357" s="288"/>
    </row>
    <row r="358" spans="1:16" s="270" customFormat="1" ht="11.25" customHeight="1">
      <c r="A358" s="132"/>
      <c r="B358" s="50"/>
      <c r="C358" s="167"/>
      <c r="D358" s="10">
        <v>2007</v>
      </c>
      <c r="E358" s="33">
        <v>28</v>
      </c>
      <c r="F358" s="36">
        <v>3</v>
      </c>
      <c r="G358" s="33">
        <v>0.02</v>
      </c>
      <c r="H358" s="33">
        <v>16.4</v>
      </c>
      <c r="I358" s="37"/>
      <c r="J358" s="37"/>
      <c r="K358" s="37"/>
      <c r="L358" s="33">
        <v>0.07</v>
      </c>
      <c r="M358" s="17"/>
      <c r="N358" s="282"/>
      <c r="O358" s="281"/>
      <c r="P358" s="288"/>
    </row>
    <row r="359" spans="1:15" s="270" customFormat="1" ht="39.75" customHeight="1">
      <c r="A359" s="153">
        <v>58</v>
      </c>
      <c r="B359" s="49" t="s">
        <v>22</v>
      </c>
      <c r="C359" s="121" t="s">
        <v>221</v>
      </c>
      <c r="D359" s="13" t="s">
        <v>220</v>
      </c>
      <c r="E359" s="33">
        <v>60</v>
      </c>
      <c r="F359" s="36">
        <v>3</v>
      </c>
      <c r="G359" s="33">
        <v>0.88</v>
      </c>
      <c r="H359" s="33">
        <f>H360+H361+H362+H363</f>
        <v>415</v>
      </c>
      <c r="I359" s="37">
        <f>I360+I361+I362+I363</f>
        <v>0.74</v>
      </c>
      <c r="J359" s="37"/>
      <c r="K359" s="37"/>
      <c r="L359" s="33">
        <v>0.04</v>
      </c>
      <c r="M359" s="37"/>
      <c r="N359" s="5"/>
      <c r="O359" s="283"/>
    </row>
    <row r="360" spans="1:15" s="270" customFormat="1" ht="15" customHeight="1">
      <c r="A360" s="133"/>
      <c r="B360" s="68"/>
      <c r="C360" s="168"/>
      <c r="D360" s="14">
        <v>2006</v>
      </c>
      <c r="E360" s="33">
        <v>15</v>
      </c>
      <c r="F360" s="36">
        <v>3</v>
      </c>
      <c r="G360" s="33">
        <v>0.22</v>
      </c>
      <c r="H360" s="33">
        <v>103.75</v>
      </c>
      <c r="I360" s="37">
        <v>0.185</v>
      </c>
      <c r="J360" s="37"/>
      <c r="K360" s="37"/>
      <c r="L360" s="33">
        <v>0.01</v>
      </c>
      <c r="M360" s="37"/>
      <c r="N360" s="5"/>
      <c r="O360" s="283"/>
    </row>
    <row r="361" spans="1:15" s="270" customFormat="1" ht="12" customHeight="1">
      <c r="A361" s="133"/>
      <c r="B361" s="68"/>
      <c r="C361" s="168"/>
      <c r="D361" s="14">
        <v>2007</v>
      </c>
      <c r="E361" s="33">
        <v>15</v>
      </c>
      <c r="F361" s="36">
        <v>3</v>
      </c>
      <c r="G361" s="33">
        <v>0.22</v>
      </c>
      <c r="H361" s="33">
        <v>103.75</v>
      </c>
      <c r="I361" s="37">
        <v>0.185</v>
      </c>
      <c r="J361" s="37"/>
      <c r="K361" s="37"/>
      <c r="L361" s="33">
        <v>0.01</v>
      </c>
      <c r="M361" s="37"/>
      <c r="N361" s="5"/>
      <c r="O361" s="283"/>
    </row>
    <row r="362" spans="1:15" s="270" customFormat="1" ht="12" customHeight="1">
      <c r="A362" s="133"/>
      <c r="B362" s="68"/>
      <c r="C362" s="168"/>
      <c r="D362" s="14">
        <v>2008</v>
      </c>
      <c r="E362" s="33">
        <v>15</v>
      </c>
      <c r="F362" s="36">
        <v>3</v>
      </c>
      <c r="G362" s="33">
        <v>0.22</v>
      </c>
      <c r="H362" s="33">
        <v>103.75</v>
      </c>
      <c r="I362" s="37">
        <v>0.185</v>
      </c>
      <c r="J362" s="37"/>
      <c r="K362" s="37"/>
      <c r="L362" s="33">
        <v>0.01</v>
      </c>
      <c r="M362" s="37"/>
      <c r="N362" s="5"/>
      <c r="O362" s="283"/>
    </row>
    <row r="363" spans="1:15" s="270" customFormat="1" ht="12.75" customHeight="1">
      <c r="A363" s="132"/>
      <c r="B363" s="50"/>
      <c r="C363" s="167"/>
      <c r="D363" s="14">
        <v>2009</v>
      </c>
      <c r="E363" s="33">
        <v>15</v>
      </c>
      <c r="F363" s="36">
        <v>3</v>
      </c>
      <c r="G363" s="33">
        <v>0.22</v>
      </c>
      <c r="H363" s="33">
        <v>103.75</v>
      </c>
      <c r="I363" s="37">
        <v>0.185</v>
      </c>
      <c r="J363" s="37"/>
      <c r="K363" s="37"/>
      <c r="L363" s="33">
        <v>0.01</v>
      </c>
      <c r="M363" s="37"/>
      <c r="N363" s="5"/>
      <c r="O363" s="283"/>
    </row>
    <row r="364" spans="1:16" s="270" customFormat="1" ht="27.75" customHeight="1">
      <c r="A364" s="18">
        <v>59</v>
      </c>
      <c r="B364" s="186" t="s">
        <v>225</v>
      </c>
      <c r="C364" s="10" t="s">
        <v>226</v>
      </c>
      <c r="D364" s="11">
        <v>2006</v>
      </c>
      <c r="E364" s="33">
        <v>3150</v>
      </c>
      <c r="F364" s="36">
        <v>3</v>
      </c>
      <c r="G364" s="33">
        <v>3.1</v>
      </c>
      <c r="H364" s="33">
        <v>788.4</v>
      </c>
      <c r="I364" s="37"/>
      <c r="J364" s="37"/>
      <c r="K364" s="37"/>
      <c r="L364" s="33">
        <v>8.8</v>
      </c>
      <c r="M364" s="42"/>
      <c r="N364" s="42"/>
      <c r="O364" s="274"/>
      <c r="P364" s="288"/>
    </row>
    <row r="365" spans="1:16" s="270" customFormat="1" ht="39" customHeight="1">
      <c r="A365" s="153">
        <v>60</v>
      </c>
      <c r="B365" s="239" t="s">
        <v>99</v>
      </c>
      <c r="C365" s="121" t="s">
        <v>226</v>
      </c>
      <c r="D365" s="10" t="s">
        <v>272</v>
      </c>
      <c r="E365" s="33">
        <f>E366+E367+E368+E369</f>
        <v>4250</v>
      </c>
      <c r="F365" s="36">
        <v>3</v>
      </c>
      <c r="G365" s="33">
        <f>G366+G367+G368+G369</f>
        <v>8.02</v>
      </c>
      <c r="H365" s="33">
        <f>H366+H367+H368+H369</f>
        <v>1721.2</v>
      </c>
      <c r="I365" s="37"/>
      <c r="J365" s="37"/>
      <c r="K365" s="37"/>
      <c r="L365" s="33">
        <f>L366+L367</f>
        <v>0.7</v>
      </c>
      <c r="M365" s="169">
        <v>54</v>
      </c>
      <c r="N365" s="42"/>
      <c r="O365" s="274"/>
      <c r="P365" s="288"/>
    </row>
    <row r="366" spans="1:16" s="270" customFormat="1" ht="15.75" customHeight="1">
      <c r="A366" s="133"/>
      <c r="B366" s="68" t="s">
        <v>109</v>
      </c>
      <c r="C366" s="271"/>
      <c r="D366" s="143">
        <v>2007</v>
      </c>
      <c r="E366" s="33">
        <v>900</v>
      </c>
      <c r="F366" s="36">
        <v>3</v>
      </c>
      <c r="G366" s="33">
        <v>2.5</v>
      </c>
      <c r="H366" s="33">
        <v>525.6</v>
      </c>
      <c r="I366" s="37"/>
      <c r="J366" s="37"/>
      <c r="K366" s="37"/>
      <c r="L366" s="33">
        <v>0.35</v>
      </c>
      <c r="M366" s="169">
        <v>17.5</v>
      </c>
      <c r="N366" s="42"/>
      <c r="O366" s="274"/>
      <c r="P366" s="288"/>
    </row>
    <row r="367" spans="1:16" s="270" customFormat="1" ht="14.25" customHeight="1">
      <c r="A367" s="133"/>
      <c r="B367" s="68" t="s">
        <v>111</v>
      </c>
      <c r="C367" s="271"/>
      <c r="D367" s="143">
        <v>2008</v>
      </c>
      <c r="E367" s="33">
        <v>1400</v>
      </c>
      <c r="F367" s="36">
        <v>3</v>
      </c>
      <c r="G367" s="33">
        <v>0.12</v>
      </c>
      <c r="H367" s="33">
        <v>70</v>
      </c>
      <c r="I367" s="37"/>
      <c r="J367" s="37"/>
      <c r="K367" s="37"/>
      <c r="L367" s="33">
        <v>0.35</v>
      </c>
      <c r="M367" s="169"/>
      <c r="N367" s="42"/>
      <c r="O367" s="274"/>
      <c r="P367" s="288"/>
    </row>
    <row r="368" spans="1:16" s="270" customFormat="1" ht="14.25" customHeight="1">
      <c r="A368" s="133"/>
      <c r="B368" s="68" t="s">
        <v>110</v>
      </c>
      <c r="C368" s="271"/>
      <c r="D368" s="65">
        <v>2009</v>
      </c>
      <c r="E368" s="33">
        <v>900</v>
      </c>
      <c r="F368" s="36">
        <v>3</v>
      </c>
      <c r="G368" s="33">
        <v>2.5</v>
      </c>
      <c r="H368" s="33">
        <v>525.6</v>
      </c>
      <c r="I368" s="37"/>
      <c r="J368" s="37"/>
      <c r="K368" s="37"/>
      <c r="L368" s="37"/>
      <c r="M368" s="169">
        <v>17.5</v>
      </c>
      <c r="N368" s="42"/>
      <c r="O368" s="274"/>
      <c r="P368" s="288"/>
    </row>
    <row r="369" spans="1:16" s="270" customFormat="1" ht="15.75" customHeight="1">
      <c r="A369" s="132"/>
      <c r="B369" s="50" t="s">
        <v>108</v>
      </c>
      <c r="C369" s="277"/>
      <c r="D369" s="125">
        <v>2010</v>
      </c>
      <c r="E369" s="33">
        <v>1050</v>
      </c>
      <c r="F369" s="36">
        <v>3</v>
      </c>
      <c r="G369" s="33">
        <v>2.9</v>
      </c>
      <c r="H369" s="33">
        <v>600</v>
      </c>
      <c r="I369" s="37"/>
      <c r="J369" s="37"/>
      <c r="K369" s="37"/>
      <c r="L369" s="37"/>
      <c r="M369" s="169">
        <v>19</v>
      </c>
      <c r="N369" s="42"/>
      <c r="O369" s="274"/>
      <c r="P369" s="288"/>
    </row>
    <row r="370" spans="1:16" s="270" customFormat="1" ht="27.75" customHeight="1">
      <c r="A370" s="132">
        <v>61</v>
      </c>
      <c r="B370" s="50" t="s">
        <v>387</v>
      </c>
      <c r="C370" s="167" t="s">
        <v>388</v>
      </c>
      <c r="D370" s="11">
        <v>2006</v>
      </c>
      <c r="E370" s="33">
        <v>200</v>
      </c>
      <c r="F370" s="36">
        <v>3</v>
      </c>
      <c r="G370" s="33">
        <v>0.16</v>
      </c>
      <c r="H370" s="33">
        <v>74</v>
      </c>
      <c r="I370" s="37"/>
      <c r="J370" s="37"/>
      <c r="K370" s="37"/>
      <c r="L370" s="37"/>
      <c r="M370" s="33">
        <v>1.1</v>
      </c>
      <c r="N370" s="257"/>
      <c r="O370" s="278"/>
      <c r="P370" s="288"/>
    </row>
    <row r="371" spans="1:16" s="270" customFormat="1" ht="29.25" customHeight="1">
      <c r="A371" s="18">
        <v>62</v>
      </c>
      <c r="B371" s="26" t="s">
        <v>131</v>
      </c>
      <c r="C371" s="167" t="s">
        <v>388</v>
      </c>
      <c r="D371" s="11">
        <v>2006</v>
      </c>
      <c r="E371" s="33">
        <v>200</v>
      </c>
      <c r="F371" s="36">
        <v>3</v>
      </c>
      <c r="G371" s="33">
        <v>0.3</v>
      </c>
      <c r="H371" s="33">
        <v>22.8</v>
      </c>
      <c r="I371" s="37"/>
      <c r="J371" s="37"/>
      <c r="K371" s="37"/>
      <c r="L371" s="33">
        <v>0.85</v>
      </c>
      <c r="M371" s="37"/>
      <c r="N371" s="257"/>
      <c r="O371" s="278"/>
      <c r="P371" s="288"/>
    </row>
    <row r="372" spans="1:16" s="270" customFormat="1" ht="27.75" customHeight="1">
      <c r="A372" s="18">
        <v>63</v>
      </c>
      <c r="B372" s="26" t="s">
        <v>389</v>
      </c>
      <c r="C372" s="10" t="s">
        <v>388</v>
      </c>
      <c r="D372" s="11">
        <v>2006</v>
      </c>
      <c r="E372" s="33">
        <v>150</v>
      </c>
      <c r="F372" s="36">
        <v>3</v>
      </c>
      <c r="G372" s="33">
        <v>0.26</v>
      </c>
      <c r="H372" s="33">
        <v>24.1</v>
      </c>
      <c r="I372" s="37"/>
      <c r="J372" s="37"/>
      <c r="K372" s="37"/>
      <c r="L372" s="33">
        <v>0.75</v>
      </c>
      <c r="M372" s="37"/>
      <c r="N372" s="257"/>
      <c r="O372" s="278"/>
      <c r="P372" s="288"/>
    </row>
    <row r="373" spans="1:17" s="270" customFormat="1" ht="51.75" customHeight="1">
      <c r="A373" s="226">
        <v>64</v>
      </c>
      <c r="B373" s="35" t="s">
        <v>434</v>
      </c>
      <c r="C373" s="168" t="s">
        <v>251</v>
      </c>
      <c r="D373" s="125" t="s">
        <v>212</v>
      </c>
      <c r="E373" s="33">
        <v>25</v>
      </c>
      <c r="F373" s="11">
        <v>3</v>
      </c>
      <c r="G373" s="33">
        <f>G374+G375+G376+G377+G378</f>
        <v>0.18000000000000002</v>
      </c>
      <c r="H373" s="33">
        <f>H374+H375+H376+H377+H378</f>
        <v>70.5</v>
      </c>
      <c r="I373" s="37"/>
      <c r="J373" s="37"/>
      <c r="K373" s="37"/>
      <c r="L373" s="33">
        <v>0.5</v>
      </c>
      <c r="M373" s="37"/>
      <c r="N373" s="41"/>
      <c r="O373" s="41"/>
      <c r="P373" s="342"/>
      <c r="Q373" s="35"/>
    </row>
    <row r="374" spans="1:17" s="270" customFormat="1" ht="14.25" customHeight="1">
      <c r="A374" s="227"/>
      <c r="B374" s="68"/>
      <c r="C374" s="168"/>
      <c r="D374" s="14">
        <v>2006</v>
      </c>
      <c r="E374" s="33">
        <v>5</v>
      </c>
      <c r="F374" s="11">
        <v>3</v>
      </c>
      <c r="G374" s="33">
        <v>0.03</v>
      </c>
      <c r="H374" s="33">
        <v>14.1</v>
      </c>
      <c r="I374" s="37"/>
      <c r="J374" s="37"/>
      <c r="K374" s="37"/>
      <c r="L374" s="33">
        <v>0.1</v>
      </c>
      <c r="M374" s="37"/>
      <c r="N374" s="41"/>
      <c r="O374" s="41"/>
      <c r="P374" s="342"/>
      <c r="Q374" s="35"/>
    </row>
    <row r="375" spans="1:17" s="270" customFormat="1" ht="14.25" customHeight="1">
      <c r="A375" s="227"/>
      <c r="B375" s="68"/>
      <c r="C375" s="168"/>
      <c r="D375" s="210">
        <v>2007</v>
      </c>
      <c r="E375" s="33">
        <v>5</v>
      </c>
      <c r="F375" s="11">
        <v>3</v>
      </c>
      <c r="G375" s="33">
        <v>0.03</v>
      </c>
      <c r="H375" s="33">
        <v>14.1</v>
      </c>
      <c r="I375" s="37"/>
      <c r="J375" s="37"/>
      <c r="K375" s="37"/>
      <c r="L375" s="33">
        <v>0.1</v>
      </c>
      <c r="M375" s="37"/>
      <c r="N375" s="41"/>
      <c r="O375" s="41"/>
      <c r="P375" s="342"/>
      <c r="Q375" s="35"/>
    </row>
    <row r="376" spans="1:17" s="270" customFormat="1" ht="14.25" customHeight="1">
      <c r="A376" s="227"/>
      <c r="B376" s="68"/>
      <c r="C376" s="168"/>
      <c r="D376" s="14">
        <v>2008</v>
      </c>
      <c r="E376" s="33">
        <v>5</v>
      </c>
      <c r="F376" s="11">
        <v>3</v>
      </c>
      <c r="G376" s="33">
        <v>0.04</v>
      </c>
      <c r="H376" s="33">
        <v>14.1</v>
      </c>
      <c r="I376" s="37"/>
      <c r="J376" s="37"/>
      <c r="K376" s="37"/>
      <c r="L376" s="33">
        <v>0.1</v>
      </c>
      <c r="M376" s="37"/>
      <c r="N376" s="41"/>
      <c r="O376" s="41"/>
      <c r="P376" s="342"/>
      <c r="Q376" s="35"/>
    </row>
    <row r="377" spans="1:17" s="270" customFormat="1" ht="14.25" customHeight="1">
      <c r="A377" s="227"/>
      <c r="B377" s="68"/>
      <c r="C377" s="168"/>
      <c r="D377" s="14">
        <v>2009</v>
      </c>
      <c r="E377" s="33">
        <v>5</v>
      </c>
      <c r="F377" s="11">
        <v>3</v>
      </c>
      <c r="G377" s="33">
        <v>0.04</v>
      </c>
      <c r="H377" s="33">
        <v>14.1</v>
      </c>
      <c r="I377" s="37"/>
      <c r="J377" s="37"/>
      <c r="K377" s="37"/>
      <c r="L377" s="33">
        <v>0.1</v>
      </c>
      <c r="M377" s="37"/>
      <c r="N377" s="41"/>
      <c r="O377" s="41"/>
      <c r="P377" s="342"/>
      <c r="Q377" s="35"/>
    </row>
    <row r="378" spans="1:17" s="270" customFormat="1" ht="14.25" customHeight="1">
      <c r="A378" s="206"/>
      <c r="B378" s="50"/>
      <c r="C378" s="167"/>
      <c r="D378" s="14">
        <v>2010</v>
      </c>
      <c r="E378" s="33">
        <v>5</v>
      </c>
      <c r="F378" s="11">
        <v>3</v>
      </c>
      <c r="G378" s="33">
        <v>0.04</v>
      </c>
      <c r="H378" s="33">
        <v>14.1</v>
      </c>
      <c r="I378" s="37"/>
      <c r="J378" s="37"/>
      <c r="K378" s="37"/>
      <c r="L378" s="33">
        <v>0.1</v>
      </c>
      <c r="M378" s="37"/>
      <c r="N378" s="41"/>
      <c r="O378" s="41"/>
      <c r="P378" s="342"/>
      <c r="Q378" s="35"/>
    </row>
    <row r="379" spans="1:17" s="270" customFormat="1" ht="14.25" customHeight="1">
      <c r="A379" s="182"/>
      <c r="B379" s="35"/>
      <c r="C379" s="31"/>
      <c r="D379" s="399"/>
      <c r="E379" s="403"/>
      <c r="F379" s="62"/>
      <c r="G379" s="403"/>
      <c r="H379" s="403"/>
      <c r="I379" s="183"/>
      <c r="J379" s="183"/>
      <c r="K379" s="183"/>
      <c r="L379" s="403"/>
      <c r="M379" s="183"/>
      <c r="N379" s="183"/>
      <c r="O379" s="41"/>
      <c r="P379" s="35"/>
      <c r="Q379" s="35"/>
    </row>
    <row r="380" spans="1:17" s="270" customFormat="1" ht="14.25" customHeight="1">
      <c r="A380" s="3" t="s">
        <v>146</v>
      </c>
      <c r="B380" s="3" t="s">
        <v>147</v>
      </c>
      <c r="C380" s="3" t="s">
        <v>148</v>
      </c>
      <c r="D380" s="3">
        <v>1</v>
      </c>
      <c r="E380" s="3">
        <v>2</v>
      </c>
      <c r="F380" s="3">
        <v>3</v>
      </c>
      <c r="G380" s="3">
        <v>4</v>
      </c>
      <c r="H380" s="3">
        <v>5</v>
      </c>
      <c r="I380" s="3">
        <v>6</v>
      </c>
      <c r="J380" s="3">
        <v>7</v>
      </c>
      <c r="K380" s="3">
        <v>8</v>
      </c>
      <c r="L380" s="3">
        <v>9</v>
      </c>
      <c r="M380" s="545">
        <v>10</v>
      </c>
      <c r="N380" s="594">
        <v>11</v>
      </c>
      <c r="O380" s="595"/>
      <c r="P380" s="342"/>
      <c r="Q380" s="35"/>
    </row>
    <row r="381" spans="1:15" s="270" customFormat="1" ht="40.5" customHeight="1">
      <c r="A381" s="153">
        <v>65</v>
      </c>
      <c r="B381" s="49" t="s">
        <v>232</v>
      </c>
      <c r="C381" s="49" t="s">
        <v>231</v>
      </c>
      <c r="D381" s="13" t="s">
        <v>220</v>
      </c>
      <c r="E381" s="33">
        <f>E382+E383+E384+E385</f>
        <v>720</v>
      </c>
      <c r="F381" s="36">
        <v>3</v>
      </c>
      <c r="G381" s="33">
        <f>G382+G383+G384+G385</f>
        <v>2.97</v>
      </c>
      <c r="H381" s="33">
        <f>H382+H383+H384+H385</f>
        <v>1408</v>
      </c>
      <c r="I381" s="37">
        <f>I382+I383+I384+I385</f>
        <v>2.56</v>
      </c>
      <c r="J381" s="37"/>
      <c r="K381" s="37"/>
      <c r="L381" s="37"/>
      <c r="M381" s="42"/>
      <c r="N381" s="33"/>
      <c r="O381" s="274"/>
    </row>
    <row r="382" spans="1:16" s="270" customFormat="1" ht="14.25" customHeight="1">
      <c r="A382" s="69"/>
      <c r="B382" s="68"/>
      <c r="C382" s="68"/>
      <c r="D382" s="11">
        <v>2006</v>
      </c>
      <c r="E382" s="33">
        <v>270</v>
      </c>
      <c r="F382" s="36">
        <v>3</v>
      </c>
      <c r="G382" s="33">
        <v>1.12</v>
      </c>
      <c r="H382" s="33">
        <v>530.75</v>
      </c>
      <c r="I382" s="37">
        <v>0.965</v>
      </c>
      <c r="J382" s="37"/>
      <c r="K382" s="37"/>
      <c r="L382" s="37"/>
      <c r="M382" s="42"/>
      <c r="N382" s="169"/>
      <c r="O382" s="274"/>
      <c r="P382" s="288"/>
    </row>
    <row r="383" spans="1:16" s="270" customFormat="1" ht="13.5" customHeight="1">
      <c r="A383" s="69"/>
      <c r="B383" s="68"/>
      <c r="C383" s="68"/>
      <c r="D383" s="11">
        <v>2007</v>
      </c>
      <c r="E383" s="33">
        <v>180</v>
      </c>
      <c r="F383" s="36">
        <v>3</v>
      </c>
      <c r="G383" s="33">
        <v>0.74</v>
      </c>
      <c r="H383" s="33">
        <v>350.9</v>
      </c>
      <c r="I383" s="37">
        <v>0.638</v>
      </c>
      <c r="J383" s="37"/>
      <c r="K383" s="37"/>
      <c r="L383" s="37"/>
      <c r="M383" s="42"/>
      <c r="N383" s="169"/>
      <c r="O383" s="274"/>
      <c r="P383" s="288"/>
    </row>
    <row r="384" spans="1:16" s="270" customFormat="1" ht="13.5" customHeight="1">
      <c r="A384" s="69"/>
      <c r="B384" s="68"/>
      <c r="C384" s="68"/>
      <c r="D384" s="11">
        <v>2008</v>
      </c>
      <c r="E384" s="33">
        <v>180</v>
      </c>
      <c r="F384" s="36">
        <v>3</v>
      </c>
      <c r="G384" s="33">
        <v>0.74</v>
      </c>
      <c r="H384" s="33">
        <v>350.9</v>
      </c>
      <c r="I384" s="37">
        <v>0.638</v>
      </c>
      <c r="J384" s="37"/>
      <c r="K384" s="37"/>
      <c r="L384" s="37"/>
      <c r="M384" s="42"/>
      <c r="N384" s="169"/>
      <c r="O384" s="274"/>
      <c r="P384" s="288"/>
    </row>
    <row r="385" spans="1:16" s="270" customFormat="1" ht="13.5" customHeight="1">
      <c r="A385" s="52"/>
      <c r="B385" s="50"/>
      <c r="C385" s="50"/>
      <c r="D385" s="11">
        <v>2009</v>
      </c>
      <c r="E385" s="33">
        <v>90</v>
      </c>
      <c r="F385" s="36">
        <v>3</v>
      </c>
      <c r="G385" s="33">
        <v>0.37</v>
      </c>
      <c r="H385" s="33">
        <v>175.45</v>
      </c>
      <c r="I385" s="37">
        <v>0.319</v>
      </c>
      <c r="J385" s="37"/>
      <c r="K385" s="37"/>
      <c r="L385" s="37"/>
      <c r="M385" s="42"/>
      <c r="N385" s="169"/>
      <c r="O385" s="274"/>
      <c r="P385" s="288"/>
    </row>
    <row r="386" spans="1:16" s="270" customFormat="1" ht="46.5" customHeight="1">
      <c r="A386" s="227">
        <v>66</v>
      </c>
      <c r="B386" s="258" t="s">
        <v>56</v>
      </c>
      <c r="C386" s="168" t="s">
        <v>390</v>
      </c>
      <c r="D386" s="13" t="s">
        <v>212</v>
      </c>
      <c r="E386" s="33">
        <v>20</v>
      </c>
      <c r="F386" s="11">
        <v>3</v>
      </c>
      <c r="G386" s="33">
        <f>G387+G388+G389+G390+G391</f>
        <v>1.9</v>
      </c>
      <c r="H386" s="33">
        <f>H387+H388+H389+H390+H391</f>
        <v>896.5</v>
      </c>
      <c r="I386" s="37">
        <f>I387+I388+I389+I390+I391</f>
        <v>1.6300000000000001</v>
      </c>
      <c r="J386" s="37"/>
      <c r="K386" s="37"/>
      <c r="L386" s="37"/>
      <c r="M386" s="42"/>
      <c r="N386" s="169"/>
      <c r="O386" s="274"/>
      <c r="P386" s="288"/>
    </row>
    <row r="387" spans="1:16" s="270" customFormat="1" ht="13.5" customHeight="1">
      <c r="A387" s="69"/>
      <c r="B387" s="68"/>
      <c r="C387" s="68"/>
      <c r="D387" s="14">
        <v>2006</v>
      </c>
      <c r="E387" s="33">
        <v>20</v>
      </c>
      <c r="F387" s="11">
        <v>3</v>
      </c>
      <c r="G387" s="33">
        <v>0.38</v>
      </c>
      <c r="H387" s="33">
        <v>179.3</v>
      </c>
      <c r="I387" s="37">
        <v>0.326</v>
      </c>
      <c r="J387" s="37"/>
      <c r="K387" s="37"/>
      <c r="L387" s="37"/>
      <c r="M387" s="42"/>
      <c r="N387" s="169"/>
      <c r="O387" s="274"/>
      <c r="P387" s="288"/>
    </row>
    <row r="388" spans="1:16" s="270" customFormat="1" ht="13.5" customHeight="1">
      <c r="A388" s="69"/>
      <c r="B388" s="68"/>
      <c r="C388" s="68"/>
      <c r="D388" s="14">
        <v>2007</v>
      </c>
      <c r="E388" s="33"/>
      <c r="F388" s="11">
        <v>3</v>
      </c>
      <c r="G388" s="33">
        <v>0.38</v>
      </c>
      <c r="H388" s="33">
        <v>179.3</v>
      </c>
      <c r="I388" s="37">
        <v>0.326</v>
      </c>
      <c r="J388" s="37"/>
      <c r="K388" s="37"/>
      <c r="L388" s="37"/>
      <c r="M388" s="42"/>
      <c r="N388" s="169"/>
      <c r="O388" s="274"/>
      <c r="P388" s="288"/>
    </row>
    <row r="389" spans="1:16" s="270" customFormat="1" ht="13.5" customHeight="1">
      <c r="A389" s="69"/>
      <c r="B389" s="68"/>
      <c r="C389" s="68"/>
      <c r="D389" s="14">
        <v>2008</v>
      </c>
      <c r="E389" s="33"/>
      <c r="F389" s="11">
        <v>3</v>
      </c>
      <c r="G389" s="33">
        <v>0.38</v>
      </c>
      <c r="H389" s="33">
        <v>179.3</v>
      </c>
      <c r="I389" s="37">
        <v>0.326</v>
      </c>
      <c r="J389" s="37"/>
      <c r="K389" s="37"/>
      <c r="L389" s="37"/>
      <c r="M389" s="42"/>
      <c r="N389" s="169"/>
      <c r="O389" s="274"/>
      <c r="P389" s="288"/>
    </row>
    <row r="390" spans="1:16" s="270" customFormat="1" ht="13.5" customHeight="1">
      <c r="A390" s="69"/>
      <c r="B390" s="68"/>
      <c r="C390" s="68"/>
      <c r="D390" s="14">
        <v>2009</v>
      </c>
      <c r="E390" s="33"/>
      <c r="F390" s="11">
        <v>3</v>
      </c>
      <c r="G390" s="33">
        <v>0.38</v>
      </c>
      <c r="H390" s="33">
        <v>179.3</v>
      </c>
      <c r="I390" s="37">
        <v>0.326</v>
      </c>
      <c r="J390" s="37"/>
      <c r="K390" s="37"/>
      <c r="L390" s="37"/>
      <c r="M390" s="42"/>
      <c r="N390" s="169"/>
      <c r="O390" s="274"/>
      <c r="P390" s="288"/>
    </row>
    <row r="391" spans="1:16" s="270" customFormat="1" ht="13.5" customHeight="1">
      <c r="A391" s="52"/>
      <c r="B391" s="50"/>
      <c r="C391" s="50"/>
      <c r="D391" s="14">
        <v>2010</v>
      </c>
      <c r="E391" s="33"/>
      <c r="F391" s="11">
        <v>3</v>
      </c>
      <c r="G391" s="33">
        <v>0.38</v>
      </c>
      <c r="H391" s="33">
        <v>179.3</v>
      </c>
      <c r="I391" s="37">
        <v>0.326</v>
      </c>
      <c r="J391" s="37"/>
      <c r="K391" s="37"/>
      <c r="L391" s="37"/>
      <c r="M391" s="42"/>
      <c r="N391" s="169"/>
      <c r="O391" s="274"/>
      <c r="P391" s="288"/>
    </row>
    <row r="392" spans="1:16" s="270" customFormat="1" ht="25.5" customHeight="1">
      <c r="A392" s="133">
        <v>67</v>
      </c>
      <c r="B392" s="35" t="s">
        <v>223</v>
      </c>
      <c r="C392" s="68" t="s">
        <v>224</v>
      </c>
      <c r="D392" s="115" t="s">
        <v>212</v>
      </c>
      <c r="E392" s="33"/>
      <c r="F392" s="36">
        <v>3</v>
      </c>
      <c r="G392" s="33">
        <f>G393+G394+G395+G396+G397</f>
        <v>3.8900000000000006</v>
      </c>
      <c r="H392" s="33">
        <f>H393+H394+H395+H396+H397</f>
        <v>1842.5</v>
      </c>
      <c r="I392" s="37">
        <f>I393+I394+I395+I396+I397</f>
        <v>3.3499999999999996</v>
      </c>
      <c r="J392" s="37"/>
      <c r="K392" s="37"/>
      <c r="L392" s="37"/>
      <c r="M392" s="42"/>
      <c r="N392" s="42"/>
      <c r="O392" s="398"/>
      <c r="P392" s="288"/>
    </row>
    <row r="393" spans="1:16" s="270" customFormat="1" ht="12.75" customHeight="1">
      <c r="A393" s="69"/>
      <c r="B393" s="68"/>
      <c r="C393" s="68"/>
      <c r="D393" s="86">
        <v>2006</v>
      </c>
      <c r="E393" s="205"/>
      <c r="F393" s="202">
        <v>3</v>
      </c>
      <c r="G393" s="205">
        <v>0.17</v>
      </c>
      <c r="H393" s="205">
        <v>82.5</v>
      </c>
      <c r="I393" s="204">
        <v>0.15</v>
      </c>
      <c r="J393" s="204"/>
      <c r="K393" s="204"/>
      <c r="L393" s="204"/>
      <c r="M393" s="402"/>
      <c r="N393" s="402"/>
      <c r="O393" s="316"/>
      <c r="P393" s="288"/>
    </row>
    <row r="394" spans="1:16" s="270" customFormat="1" ht="15.75" customHeight="1">
      <c r="A394" s="69"/>
      <c r="B394" s="68"/>
      <c r="C394" s="68"/>
      <c r="D394" s="14">
        <v>2007</v>
      </c>
      <c r="E394" s="33"/>
      <c r="F394" s="36">
        <v>3</v>
      </c>
      <c r="G394" s="33">
        <v>0.93</v>
      </c>
      <c r="H394" s="33">
        <v>440</v>
      </c>
      <c r="I394" s="37">
        <v>0.8</v>
      </c>
      <c r="J394" s="37"/>
      <c r="K394" s="37"/>
      <c r="L394" s="37"/>
      <c r="M394" s="42"/>
      <c r="N394" s="42"/>
      <c r="O394" s="274"/>
      <c r="P394" s="288"/>
    </row>
    <row r="395" spans="1:16" s="270" customFormat="1" ht="12" customHeight="1">
      <c r="A395" s="69"/>
      <c r="B395" s="68"/>
      <c r="C395" s="68"/>
      <c r="D395" s="14">
        <v>2008</v>
      </c>
      <c r="E395" s="33"/>
      <c r="F395" s="36">
        <v>3</v>
      </c>
      <c r="G395" s="33">
        <v>0.93</v>
      </c>
      <c r="H395" s="33">
        <v>440</v>
      </c>
      <c r="I395" s="37">
        <v>0.8</v>
      </c>
      <c r="J395" s="37"/>
      <c r="K395" s="37"/>
      <c r="L395" s="37"/>
      <c r="M395" s="37"/>
      <c r="N395" s="602"/>
      <c r="O395" s="603"/>
      <c r="P395" s="288"/>
    </row>
    <row r="396" spans="1:16" s="270" customFormat="1" ht="12.75" customHeight="1">
      <c r="A396" s="69"/>
      <c r="B396" s="68"/>
      <c r="C396" s="68"/>
      <c r="D396" s="88">
        <v>2009</v>
      </c>
      <c r="E396" s="33"/>
      <c r="F396" s="36">
        <v>3</v>
      </c>
      <c r="G396" s="33">
        <v>0.93</v>
      </c>
      <c r="H396" s="33">
        <v>440</v>
      </c>
      <c r="I396" s="37">
        <v>0.8</v>
      </c>
      <c r="J396" s="37"/>
      <c r="K396" s="37"/>
      <c r="L396" s="37"/>
      <c r="M396" s="37"/>
      <c r="N396" s="23"/>
      <c r="O396" s="439"/>
      <c r="P396" s="288"/>
    </row>
    <row r="397" spans="1:16" s="270" customFormat="1" ht="11.25" customHeight="1">
      <c r="A397" s="52"/>
      <c r="B397" s="50"/>
      <c r="C397" s="50"/>
      <c r="D397" s="10">
        <v>2010</v>
      </c>
      <c r="E397" s="33"/>
      <c r="F397" s="36">
        <v>3</v>
      </c>
      <c r="G397" s="33">
        <v>0.93</v>
      </c>
      <c r="H397" s="33">
        <v>440</v>
      </c>
      <c r="I397" s="37">
        <v>0.8</v>
      </c>
      <c r="J397" s="37"/>
      <c r="K397" s="37"/>
      <c r="L397" s="37"/>
      <c r="M397" s="37"/>
      <c r="N397" s="23"/>
      <c r="O397" s="439"/>
      <c r="P397" s="288"/>
    </row>
    <row r="398" spans="1:16" s="270" customFormat="1" ht="42" customHeight="1">
      <c r="A398" s="18">
        <v>68</v>
      </c>
      <c r="B398" s="26" t="s">
        <v>236</v>
      </c>
      <c r="C398" s="10" t="s">
        <v>235</v>
      </c>
      <c r="D398" s="13">
        <v>2006</v>
      </c>
      <c r="E398" s="33">
        <v>2100</v>
      </c>
      <c r="F398" s="36">
        <v>3</v>
      </c>
      <c r="G398" s="33">
        <v>0.8</v>
      </c>
      <c r="H398" s="33">
        <v>165.8</v>
      </c>
      <c r="I398" s="37"/>
      <c r="J398" s="37"/>
      <c r="K398" s="37"/>
      <c r="L398" s="37"/>
      <c r="M398" s="169">
        <v>5.5</v>
      </c>
      <c r="N398" s="17"/>
      <c r="O398" s="274"/>
      <c r="P398" s="288"/>
    </row>
    <row r="399" spans="1:16" s="270" customFormat="1" ht="29.25" customHeight="1">
      <c r="A399" s="18">
        <v>69</v>
      </c>
      <c r="B399" s="26" t="s">
        <v>57</v>
      </c>
      <c r="C399" s="10" t="s">
        <v>235</v>
      </c>
      <c r="D399" s="13">
        <v>2006</v>
      </c>
      <c r="E399" s="33">
        <v>23918</v>
      </c>
      <c r="F399" s="36">
        <v>4</v>
      </c>
      <c r="G399" s="33">
        <v>11.35</v>
      </c>
      <c r="H399" s="33">
        <v>5500</v>
      </c>
      <c r="I399" s="37"/>
      <c r="J399" s="37"/>
      <c r="K399" s="37"/>
      <c r="L399" s="37">
        <v>32.34</v>
      </c>
      <c r="M399" s="42"/>
      <c r="N399" s="17"/>
      <c r="O399" s="274"/>
      <c r="P399" s="288"/>
    </row>
    <row r="400" spans="1:15" s="270" customFormat="1" ht="37.5" customHeight="1">
      <c r="A400" s="101"/>
      <c r="B400" s="228" t="s">
        <v>163</v>
      </c>
      <c r="C400" s="229"/>
      <c r="D400" s="2" t="s">
        <v>212</v>
      </c>
      <c r="E400" s="39" t="s">
        <v>118</v>
      </c>
      <c r="F400" s="38" t="s">
        <v>117</v>
      </c>
      <c r="G400" s="44">
        <f>G284+G285+G286+G295+G298+G299+G300+G302+G303+G307+G313+G320+G326+G332+G333+G334+G335+G336+G341+G346+G349+G355+G356+G359+G364+G365+G370+G371+G372+G373+G381+G386+G392+G398+G399+G342+G301</f>
        <v>2797.3919999999994</v>
      </c>
      <c r="H400" s="44">
        <f>H284+H285+H286+H295+H298+H299+H300+H302+H303+H307+H313+H320+H326+H332+H333+H334+H335+H336+H341+H346+H349+H355+H356+H359+H364+H365+H370+H371+H372+H373+H381+H386+H392+H398+H399+H342+H301</f>
        <v>2094478.77</v>
      </c>
      <c r="I400" s="44">
        <f>I284+I285+I286+I295+I298+I299+I300+I302+I303+I307+I313+I320+I326+I332+I333+I334+I335+I336+I341+I346+I349+I355+I356+I359+I364+I365+I370+I371+I372+I373+I381+I386+I392+I398+I399+I342+I301</f>
        <v>1025.287</v>
      </c>
      <c r="J400" s="44"/>
      <c r="K400" s="44">
        <f>K284+K285+K286+K295+K298+K299+K300+K302+K303+K307+K313+K320+K326+K332+K333+K334+K335+K336+K341+K346+K349+K355+K356+K359+K364+K365+K370+K371+K372+K373+K381+K386+K392+K398+K399+K342+K301</f>
        <v>1473</v>
      </c>
      <c r="L400" s="44">
        <f>L284+L285+L286+L295+L298+L299+L300+L302+L303+L307+L313+L320+L326+L332+L333+L334+L335+L336+L341+L346+L349+L355+L356+L359+L364+L365+L370+L371+L372+L373+L381+L386+L392+L398+L399+L342+L301</f>
        <v>160.265</v>
      </c>
      <c r="M400" s="44">
        <f>M284+M285+M286+M295+M298+M299+M300+M302+M303+M307+M313+M320+M326+M332+M333+M334+M335+M336+M341+M346+M349+M355+M356+M359+M364+M365+M370+M371+M372+M373+M381+M386+M392+M398+M399+M342+M301</f>
        <v>175.44</v>
      </c>
      <c r="N400" s="44">
        <f>N284+N285+N286+N295+N298+N299+N300+N302+N303+N307+N313+N320+N326+N332+N333+N334+N335+N336+N341+N346+N349+N355+N356+N359+N364+N365+N370+N371+N372+N373+N381+N386+N392+N398+N399+N342+N301</f>
        <v>105.74000000000001</v>
      </c>
      <c r="O400" s="39">
        <f>O284+O285+O286+O295+O298+O299+O300+O302+O303+O307+O313+O320+O326+O332+O333+O334+O335+O336+O341+O346+O349+O355+O356+O359+O364+O365+O370+O371+O372+O373+O381+O386+O392+O398+O399+O342+O301</f>
        <v>0</v>
      </c>
    </row>
    <row r="401" spans="1:15" s="270" customFormat="1" ht="14.25" customHeight="1">
      <c r="A401" s="69"/>
      <c r="B401" s="230"/>
      <c r="C401" s="230"/>
      <c r="D401" s="3">
        <v>2006</v>
      </c>
      <c r="E401" s="39">
        <f>E284+E285+E287+E298+E299+E300+E301+E304+E308+E314+E321+E327+E334+E337+E341+E343+E350+E357+E360+E364+E370+E372+E374+E382+E387+E398+E399+E371</f>
        <v>926652.6</v>
      </c>
      <c r="F401" s="38">
        <v>3.4</v>
      </c>
      <c r="G401" s="39">
        <f>G399+G284+G285+G287+G299+G300+G301+G304+G308+G314+G321+G327+G334+G337+G341+G343+G350+G357+G360+G364+G370+G371+G372+G374+G382+G387+G393+G398+G298+G302</f>
        <v>406.15800000000013</v>
      </c>
      <c r="H401" s="39">
        <f>H399+H284+H285+H287+H299+H300+H301+H304+H308+H314+H321+H327+H334+H337+H341+H343+H350+H357+H360+H364+H370+H371+H372+H374+H382+H387+H393+H398+H298+H302</f>
        <v>289074.08999999997</v>
      </c>
      <c r="I401" s="39">
        <f>I399+I284+I285+I287+I299+I300+I301+I304+I308+I314+I321+I327+I334+I337+I341+I343+I350+I357+I360+I364+I370+I371+I372+I374+I382+I387+I393+I398+I298+I302</f>
        <v>173.921</v>
      </c>
      <c r="J401" s="39"/>
      <c r="K401" s="39">
        <f>K399+K284+K285+K287+K299+K300+K301+K304+K308+K314+K321+K327+K334+K337+K341+K343+K350+K357+K360+K364+K370+K371+K372+K374+K382+K387+K393+K398+K298+K302</f>
        <v>160</v>
      </c>
      <c r="L401" s="39">
        <f>L399+L284+L285+L287+L299+L300+L301+L304+L308+L314+L321+L327+L334+L337+L341+L343+L350+L357+L360+L364+L370+L371+L372+L374+L382+L387+L393+L398+L298+L302</f>
        <v>45.78500000000001</v>
      </c>
      <c r="M401" s="39">
        <f>M399+M284+M285+M287+M299+M300+M301+M304+M308+M314+M321+M327+M334+M337+M341+M343+M350+M357+M360+M364+M370+M371+M372+M374+M382+M387+M393+M398+M298+M302</f>
        <v>8.6</v>
      </c>
      <c r="N401" s="39">
        <f>N399+N284+N285+N287+N299+N300+N301+N304+N308+N314+N321+N327+N334+N337+N341+N343+N350+N357+N360+N364+N370+N371+N372+N374+N382+N387+N393+N398+N298+N302</f>
        <v>28.7</v>
      </c>
      <c r="O401" s="39">
        <f>O399+O398+O393+O387+O382+O374+O372+O371+O370+O364+O360+O357+O350+O343+O337+O327+O321+O314+O308+O304+O302+O301+O300+O298+O287+O285+O284</f>
        <v>0</v>
      </c>
    </row>
    <row r="402" spans="1:15" s="270" customFormat="1" ht="14.25" customHeight="1">
      <c r="A402" s="69"/>
      <c r="B402" s="230"/>
      <c r="C402" s="230"/>
      <c r="D402" s="3">
        <v>2007</v>
      </c>
      <c r="E402" s="39">
        <f>E288+E296+E305+E309+E315+E322+E332+E338+E344+E351+E358+E361+E366+E375+E383</f>
        <v>323133.2</v>
      </c>
      <c r="F402" s="38">
        <v>3.4</v>
      </c>
      <c r="G402" s="39">
        <f>G288+G296+G305+G309+G315+G322+G328+G332+G338+G344+G351+G358+G361+G366+G375+G383+G388+G394</f>
        <v>311.804</v>
      </c>
      <c r="H402" s="39">
        <f>H288+H296+H305+H309+H315+H322+H328+H332+H338+H344+H351+H358+H361+H366+H375+H383+H388+H394</f>
        <v>239830.33</v>
      </c>
      <c r="I402" s="39">
        <f>I288+I296+I305+I309+I315+I322+I328+I332+I338+I344+I351+I358+I361+I366+I375+I383+I388+I394</f>
        <v>102.96900000000001</v>
      </c>
      <c r="J402" s="39"/>
      <c r="K402" s="39">
        <f>K288+K296+K305+K309+K315+K322+K328+K332+K338+K344+K351+K358+K361+K366+K375+K383+K388+K394</f>
        <v>172</v>
      </c>
      <c r="L402" s="39">
        <f>L288+L296+L305+L309+L315+L322+L328+L332+L338+L344+L351+L358+L361+L366+L375+L383+L388+L394</f>
        <v>2.0500000000000003</v>
      </c>
      <c r="M402" s="39">
        <f>M288+M296+M305+M309+M315+M322+M328+M332+M338+M344+M351+M358+M361+M366+M375+M383+M388+M394</f>
        <v>21.5</v>
      </c>
      <c r="N402" s="39">
        <f>N288+N296+N305+N309+N315+N322+N328+N332+N338+N344+N351+N358+N361+N366+N375+N383+N388+N394</f>
        <v>48.019999999999996</v>
      </c>
      <c r="O402" s="20"/>
    </row>
    <row r="403" spans="1:15" s="270" customFormat="1" ht="13.5" customHeight="1">
      <c r="A403" s="69"/>
      <c r="B403" s="230"/>
      <c r="C403" s="230"/>
      <c r="D403" s="3">
        <v>2008</v>
      </c>
      <c r="E403" s="39">
        <f>E289+E297+E306+E310+E316+E323+E333+E335+E339+E345+50333.33+E352+E362+E367+E376+E384</f>
        <v>1772545.53</v>
      </c>
      <c r="F403" s="38">
        <v>3.4</v>
      </c>
      <c r="G403" s="39">
        <f>G289+G297+G306+G310+G316+G323+G329+G333+G335+G339+G345+11.7+G352+G362+G367+G376+G384+G389+G395</f>
        <v>1793.206</v>
      </c>
      <c r="H403" s="39">
        <f>H289+H297+H306+H310+H316+H323+H329+H333+H335+H339+H345+600+H352+H362+H367+H376+H384+H389+H395</f>
        <v>1359710.07</v>
      </c>
      <c r="I403" s="39">
        <f>I289+I297+I306+I310+I316+I323+I329+I333+I335+I339+I345+I352+I362+I367+I376+I384+I389+I395</f>
        <v>678.881</v>
      </c>
      <c r="J403" s="39"/>
      <c r="K403" s="39">
        <f>K289+K297+K306+K310+K316+K323+K329+K333+K335+K339+K345+K352+K362+K367+K376+K384+K389+K395</f>
        <v>981</v>
      </c>
      <c r="L403" s="39">
        <f>L289+L297+L306+L310+L316+L323+L329+L333+L335+L339+L345+33.3+L352+L362+L367+L376+L384+L389+L395</f>
        <v>35.28</v>
      </c>
      <c r="M403" s="39">
        <f>M289+M297+M306+M310+M316+M323+M329+M333+M335+M339+M345+M352+M362+M367+M376+M384+M389+M395</f>
        <v>6</v>
      </c>
      <c r="N403" s="39">
        <f>N289+N297+N306+N310+N316+N323+N329+N333+N335+N339+N345+N352+N362+N367+N376+N384+N389+N395</f>
        <v>29.02</v>
      </c>
      <c r="O403" s="20"/>
    </row>
    <row r="404" spans="1:15" s="270" customFormat="1" ht="13.5" customHeight="1">
      <c r="A404" s="69"/>
      <c r="B404" s="230"/>
      <c r="C404" s="230"/>
      <c r="D404" s="3">
        <v>2009</v>
      </c>
      <c r="E404" s="39">
        <f>E311+E317+E324+E340+E353+50333.33+E363+E368+E377+E385</f>
        <v>105795.53</v>
      </c>
      <c r="F404" s="38">
        <v>3.4</v>
      </c>
      <c r="G404" s="39">
        <f>G311+G317+G324+G330+G340+11.7+G353+G363+G368+G377+G385+G390+G396</f>
        <v>239.82</v>
      </c>
      <c r="H404" s="39">
        <f>H311+H317+H324+H330+H340+600+H353+H363+H368+H377+H385+H390+H396</f>
        <v>191669.98</v>
      </c>
      <c r="I404" s="39">
        <f>I311+I317+I324+I330+I340+I353+I363+I368+I377+I385+I390+I396</f>
        <v>56.96</v>
      </c>
      <c r="J404" s="39"/>
      <c r="K404" s="39">
        <f>K311+K317+K324+K330+K340+K353+K363+K368+K377+K385+K390+K396</f>
        <v>160</v>
      </c>
      <c r="L404" s="39">
        <f>L311+L317+L324+L330+L340+33.3+L353+L363+L368+L377+L385+L390+L396</f>
        <v>34.93</v>
      </c>
      <c r="M404" s="39">
        <f>M311+M317+M324+M330+M340+M353+M363+M368+M377+M385+M390+M396</f>
        <v>21.5</v>
      </c>
      <c r="N404" s="39"/>
      <c r="O404" s="20"/>
    </row>
    <row r="405" spans="1:16" ht="15" customHeight="1">
      <c r="A405" s="92"/>
      <c r="B405" s="92"/>
      <c r="C405" s="92"/>
      <c r="D405" s="2">
        <v>2010</v>
      </c>
      <c r="E405" s="97">
        <f>E312+E318+E325+50333.34+E355+E369+E378</f>
        <v>57000.53999999999</v>
      </c>
      <c r="F405" s="38">
        <v>3.4</v>
      </c>
      <c r="G405" s="97">
        <f>G312+G318+G325+G331+11.7+G355+G369+G378+G391+G397</f>
        <v>46.4</v>
      </c>
      <c r="H405" s="97">
        <f>H312+H318+H325+H331+600+H355+H369+H378+H391+H397</f>
        <v>14194.3</v>
      </c>
      <c r="I405" s="97">
        <f>I312+I318+I331+I391+I397</f>
        <v>12.556000000000001</v>
      </c>
      <c r="J405" s="3"/>
      <c r="K405" s="3"/>
      <c r="L405" s="97">
        <f>L378+L355+33.4+L325</f>
        <v>42.22</v>
      </c>
      <c r="M405" s="97">
        <f>M369+M355</f>
        <v>117.84</v>
      </c>
      <c r="N405" s="598"/>
      <c r="O405" s="600"/>
      <c r="P405" s="135"/>
    </row>
    <row r="406" spans="1:16" s="270" customFormat="1" ht="12.75" customHeight="1">
      <c r="A406" s="596" t="s">
        <v>172</v>
      </c>
      <c r="B406" s="597"/>
      <c r="C406" s="597"/>
      <c r="D406" s="597"/>
      <c r="E406" s="597"/>
      <c r="F406" s="597"/>
      <c r="G406" s="597"/>
      <c r="H406" s="597"/>
      <c r="I406" s="597"/>
      <c r="J406" s="597"/>
      <c r="K406" s="597"/>
      <c r="L406" s="597"/>
      <c r="M406" s="597"/>
      <c r="N406" s="597"/>
      <c r="O406" s="597"/>
      <c r="P406" s="288"/>
    </row>
    <row r="407" spans="1:15" s="270" customFormat="1" ht="38.25">
      <c r="A407" s="153">
        <v>70</v>
      </c>
      <c r="B407" s="49" t="s">
        <v>59</v>
      </c>
      <c r="C407" s="121" t="s">
        <v>132</v>
      </c>
      <c r="D407" s="10" t="s">
        <v>220</v>
      </c>
      <c r="E407" s="33">
        <v>319</v>
      </c>
      <c r="F407" s="36">
        <v>3</v>
      </c>
      <c r="G407" s="33">
        <v>0.16</v>
      </c>
      <c r="H407" s="33">
        <v>104.2</v>
      </c>
      <c r="I407" s="37"/>
      <c r="J407" s="37"/>
      <c r="K407" s="37"/>
      <c r="L407" s="5"/>
      <c r="M407" s="33">
        <v>1.162</v>
      </c>
      <c r="N407" s="33"/>
      <c r="O407" s="283"/>
    </row>
    <row r="408" spans="1:15" s="270" customFormat="1" ht="12.75">
      <c r="A408" s="69"/>
      <c r="B408" s="68"/>
      <c r="C408" s="68"/>
      <c r="D408" s="14">
        <v>2006</v>
      </c>
      <c r="E408" s="33">
        <v>79</v>
      </c>
      <c r="F408" s="36">
        <v>3</v>
      </c>
      <c r="G408" s="33">
        <v>0.04</v>
      </c>
      <c r="H408" s="33">
        <v>26.05</v>
      </c>
      <c r="I408" s="37"/>
      <c r="J408" s="37"/>
      <c r="K408" s="37"/>
      <c r="L408" s="5"/>
      <c r="M408" s="33">
        <v>0.29</v>
      </c>
      <c r="N408" s="33"/>
      <c r="O408" s="283"/>
    </row>
    <row r="409" spans="1:15" s="270" customFormat="1" ht="12.75">
      <c r="A409" s="69"/>
      <c r="B409" s="68"/>
      <c r="C409" s="68"/>
      <c r="D409" s="14">
        <v>2007</v>
      </c>
      <c r="E409" s="33">
        <v>79</v>
      </c>
      <c r="F409" s="36">
        <v>3</v>
      </c>
      <c r="G409" s="33">
        <v>0.04</v>
      </c>
      <c r="H409" s="33">
        <v>26.05</v>
      </c>
      <c r="I409" s="37"/>
      <c r="J409" s="37"/>
      <c r="K409" s="37"/>
      <c r="L409" s="5"/>
      <c r="M409" s="33">
        <v>0.29</v>
      </c>
      <c r="N409" s="33"/>
      <c r="O409" s="283"/>
    </row>
    <row r="410" spans="1:15" s="270" customFormat="1" ht="12.75">
      <c r="A410" s="69"/>
      <c r="B410" s="68"/>
      <c r="C410" s="68"/>
      <c r="D410" s="14">
        <v>2008</v>
      </c>
      <c r="E410" s="33">
        <v>79</v>
      </c>
      <c r="F410" s="36">
        <v>3</v>
      </c>
      <c r="G410" s="33">
        <v>0.04</v>
      </c>
      <c r="H410" s="33">
        <v>26.05</v>
      </c>
      <c r="I410" s="37"/>
      <c r="J410" s="37"/>
      <c r="K410" s="37"/>
      <c r="L410" s="5"/>
      <c r="M410" s="33">
        <v>0.29</v>
      </c>
      <c r="N410" s="33"/>
      <c r="O410" s="283"/>
    </row>
    <row r="411" spans="1:15" s="270" customFormat="1" ht="12.75">
      <c r="A411" s="52"/>
      <c r="B411" s="349"/>
      <c r="C411" s="50"/>
      <c r="D411" s="210">
        <v>2009</v>
      </c>
      <c r="E411" s="33">
        <v>82</v>
      </c>
      <c r="F411" s="36">
        <v>3</v>
      </c>
      <c r="G411" s="33">
        <v>0.04</v>
      </c>
      <c r="H411" s="33">
        <v>26.05</v>
      </c>
      <c r="I411" s="37"/>
      <c r="J411" s="37"/>
      <c r="K411" s="37"/>
      <c r="L411" s="5"/>
      <c r="M411" s="33">
        <v>0.292</v>
      </c>
      <c r="N411" s="33"/>
      <c r="O411" s="283"/>
    </row>
    <row r="412" spans="1:16" s="270" customFormat="1" ht="39.75" customHeight="1">
      <c r="A412" s="153">
        <v>71</v>
      </c>
      <c r="B412" s="35" t="s">
        <v>222</v>
      </c>
      <c r="C412" s="121" t="s">
        <v>132</v>
      </c>
      <c r="D412" s="125" t="s">
        <v>220</v>
      </c>
      <c r="E412" s="33">
        <v>60</v>
      </c>
      <c r="F412" s="36">
        <v>3</v>
      </c>
      <c r="G412" s="33">
        <f>G413+G414+G415+G417+G418</f>
        <v>0.06</v>
      </c>
      <c r="H412" s="43">
        <f>H413+H414+H415+H417+H418</f>
        <v>66</v>
      </c>
      <c r="I412" s="37"/>
      <c r="J412" s="37"/>
      <c r="K412" s="37"/>
      <c r="L412" s="33">
        <v>0.2</v>
      </c>
      <c r="M412" s="37"/>
      <c r="N412" s="43"/>
      <c r="O412" s="283"/>
      <c r="P412" s="288"/>
    </row>
    <row r="413" spans="1:16" s="270" customFormat="1" ht="15" customHeight="1">
      <c r="A413" s="133"/>
      <c r="B413" s="68"/>
      <c r="C413" s="168"/>
      <c r="D413" s="14">
        <v>2006</v>
      </c>
      <c r="E413" s="33">
        <v>12</v>
      </c>
      <c r="F413" s="36">
        <v>3</v>
      </c>
      <c r="G413" s="33">
        <v>0.012</v>
      </c>
      <c r="H413" s="154">
        <v>13.2</v>
      </c>
      <c r="I413" s="37"/>
      <c r="J413" s="37"/>
      <c r="K413" s="37"/>
      <c r="L413" s="33">
        <v>0.0354</v>
      </c>
      <c r="M413" s="37"/>
      <c r="N413" s="154"/>
      <c r="O413" s="283"/>
      <c r="P413" s="288"/>
    </row>
    <row r="414" spans="1:16" s="270" customFormat="1" ht="12" customHeight="1">
      <c r="A414" s="133"/>
      <c r="B414" s="68"/>
      <c r="C414" s="168"/>
      <c r="D414" s="14">
        <v>2007</v>
      </c>
      <c r="E414" s="33">
        <v>12</v>
      </c>
      <c r="F414" s="36">
        <v>3</v>
      </c>
      <c r="G414" s="33">
        <v>0.012</v>
      </c>
      <c r="H414" s="154">
        <v>13.2</v>
      </c>
      <c r="I414" s="37"/>
      <c r="J414" s="37"/>
      <c r="K414" s="37"/>
      <c r="L414" s="33">
        <v>0.0354</v>
      </c>
      <c r="M414" s="37"/>
      <c r="N414" s="154"/>
      <c r="O414" s="283"/>
      <c r="P414" s="288"/>
    </row>
    <row r="415" spans="1:16" s="270" customFormat="1" ht="12" customHeight="1">
      <c r="A415" s="132"/>
      <c r="B415" s="50"/>
      <c r="C415" s="167"/>
      <c r="D415" s="14">
        <v>2008</v>
      </c>
      <c r="E415" s="33">
        <v>12</v>
      </c>
      <c r="F415" s="36">
        <v>3</v>
      </c>
      <c r="G415" s="33">
        <v>0.012</v>
      </c>
      <c r="H415" s="154">
        <v>13.2</v>
      </c>
      <c r="I415" s="37"/>
      <c r="J415" s="37"/>
      <c r="K415" s="37"/>
      <c r="L415" s="33">
        <v>0.0354</v>
      </c>
      <c r="M415" s="37"/>
      <c r="N415" s="154"/>
      <c r="O415" s="283"/>
      <c r="P415" s="288"/>
    </row>
    <row r="416" spans="1:16" s="270" customFormat="1" ht="12" customHeight="1">
      <c r="A416" s="3" t="s">
        <v>146</v>
      </c>
      <c r="B416" s="3" t="s">
        <v>147</v>
      </c>
      <c r="C416" s="3" t="s">
        <v>148</v>
      </c>
      <c r="D416" s="3">
        <v>1</v>
      </c>
      <c r="E416" s="3">
        <v>2</v>
      </c>
      <c r="F416" s="3">
        <v>3</v>
      </c>
      <c r="G416" s="3">
        <v>4</v>
      </c>
      <c r="H416" s="3">
        <v>5</v>
      </c>
      <c r="I416" s="3">
        <v>6</v>
      </c>
      <c r="J416" s="3">
        <v>7</v>
      </c>
      <c r="K416" s="3">
        <v>8</v>
      </c>
      <c r="L416" s="3">
        <v>9</v>
      </c>
      <c r="M416" s="545">
        <v>10</v>
      </c>
      <c r="N416" s="594">
        <v>11</v>
      </c>
      <c r="O416" s="595"/>
      <c r="P416" s="288"/>
    </row>
    <row r="417" spans="1:16" s="270" customFormat="1" ht="12.75" customHeight="1">
      <c r="A417" s="133"/>
      <c r="B417" s="68"/>
      <c r="C417" s="168"/>
      <c r="D417" s="14">
        <v>2009</v>
      </c>
      <c r="E417" s="33">
        <v>12</v>
      </c>
      <c r="F417" s="36">
        <v>3</v>
      </c>
      <c r="G417" s="33">
        <v>0.012</v>
      </c>
      <c r="H417" s="154">
        <v>13.2</v>
      </c>
      <c r="I417" s="37"/>
      <c r="J417" s="37"/>
      <c r="K417" s="37"/>
      <c r="L417" s="33">
        <v>0.0354</v>
      </c>
      <c r="M417" s="37"/>
      <c r="N417" s="154"/>
      <c r="O417" s="283"/>
      <c r="P417" s="288"/>
    </row>
    <row r="418" spans="1:15" s="270" customFormat="1" ht="12.75">
      <c r="A418" s="52"/>
      <c r="B418" s="50"/>
      <c r="C418" s="50"/>
      <c r="D418" s="14">
        <v>2010</v>
      </c>
      <c r="E418" s="33">
        <v>12</v>
      </c>
      <c r="F418" s="36">
        <v>3</v>
      </c>
      <c r="G418" s="33">
        <v>0.012</v>
      </c>
      <c r="H418" s="33">
        <v>13.2</v>
      </c>
      <c r="I418" s="37"/>
      <c r="J418" s="37"/>
      <c r="K418" s="37"/>
      <c r="L418" s="33">
        <v>0.0354</v>
      </c>
      <c r="M418" s="37"/>
      <c r="N418" s="33"/>
      <c r="O418" s="283"/>
    </row>
    <row r="419" spans="1:15" s="270" customFormat="1" ht="28.5" customHeight="1">
      <c r="A419" s="153">
        <v>72</v>
      </c>
      <c r="B419" s="49" t="s">
        <v>409</v>
      </c>
      <c r="C419" s="121" t="s">
        <v>133</v>
      </c>
      <c r="D419" s="10" t="s">
        <v>212</v>
      </c>
      <c r="E419" s="12">
        <v>800</v>
      </c>
      <c r="F419" s="11">
        <v>3</v>
      </c>
      <c r="G419" s="11">
        <v>0.38</v>
      </c>
      <c r="H419" s="12">
        <v>140</v>
      </c>
      <c r="I419" s="11">
        <v>0.322</v>
      </c>
      <c r="J419" s="18"/>
      <c r="K419" s="18"/>
      <c r="L419" s="18"/>
      <c r="M419" s="18"/>
      <c r="N419" s="18"/>
      <c r="O419" s="18"/>
    </row>
    <row r="420" spans="1:15" s="270" customFormat="1" ht="12.75" customHeight="1">
      <c r="A420" s="133"/>
      <c r="B420" s="133"/>
      <c r="C420" s="133"/>
      <c r="D420" s="14">
        <v>2006</v>
      </c>
      <c r="E420" s="190">
        <v>400</v>
      </c>
      <c r="F420" s="28">
        <v>3</v>
      </c>
      <c r="G420" s="28">
        <v>0.19</v>
      </c>
      <c r="H420" s="190">
        <v>70</v>
      </c>
      <c r="I420" s="28">
        <v>0.161</v>
      </c>
      <c r="J420" s="18"/>
      <c r="K420" s="18"/>
      <c r="L420" s="18"/>
      <c r="M420" s="18"/>
      <c r="N420" s="18"/>
      <c r="O420" s="18"/>
    </row>
    <row r="421" spans="1:15" s="270" customFormat="1" ht="12.75" customHeight="1">
      <c r="A421" s="133"/>
      <c r="B421" s="133"/>
      <c r="C421" s="133"/>
      <c r="D421" s="14">
        <v>2007</v>
      </c>
      <c r="E421" s="190"/>
      <c r="F421" s="28"/>
      <c r="G421" s="28"/>
      <c r="H421" s="190"/>
      <c r="I421" s="28"/>
      <c r="J421" s="18"/>
      <c r="K421" s="18"/>
      <c r="L421" s="18"/>
      <c r="M421" s="18"/>
      <c r="N421" s="18"/>
      <c r="O421" s="18"/>
    </row>
    <row r="422" spans="1:15" s="270" customFormat="1" ht="12.75" customHeight="1">
      <c r="A422" s="133"/>
      <c r="B422" s="133"/>
      <c r="C422" s="133"/>
      <c r="D422" s="14">
        <v>2008</v>
      </c>
      <c r="E422" s="190"/>
      <c r="F422" s="28"/>
      <c r="G422" s="28"/>
      <c r="H422" s="190"/>
      <c r="I422" s="28"/>
      <c r="J422" s="18"/>
      <c r="K422" s="18"/>
      <c r="L422" s="18"/>
      <c r="M422" s="18"/>
      <c r="N422" s="18"/>
      <c r="O422" s="18"/>
    </row>
    <row r="423" spans="1:15" s="270" customFormat="1" ht="12.75" customHeight="1">
      <c r="A423" s="133"/>
      <c r="B423" s="133"/>
      <c r="C423" s="133"/>
      <c r="D423" s="14">
        <v>2009</v>
      </c>
      <c r="E423" s="190"/>
      <c r="F423" s="28"/>
      <c r="G423" s="28"/>
      <c r="H423" s="190"/>
      <c r="I423" s="28"/>
      <c r="J423" s="18"/>
      <c r="K423" s="18"/>
      <c r="L423" s="18"/>
      <c r="M423" s="18"/>
      <c r="N423" s="18"/>
      <c r="O423" s="18"/>
    </row>
    <row r="424" spans="1:15" s="270" customFormat="1" ht="12.75" customHeight="1">
      <c r="A424" s="132"/>
      <c r="B424" s="132"/>
      <c r="C424" s="132"/>
      <c r="D424" s="10">
        <v>2010</v>
      </c>
      <c r="E424" s="190">
        <v>400</v>
      </c>
      <c r="F424" s="28">
        <v>3</v>
      </c>
      <c r="G424" s="28">
        <v>0.19</v>
      </c>
      <c r="H424" s="190">
        <v>70</v>
      </c>
      <c r="I424" s="28">
        <v>0.161</v>
      </c>
      <c r="J424" s="18"/>
      <c r="K424" s="18"/>
      <c r="L424" s="18"/>
      <c r="M424" s="18"/>
      <c r="N424" s="18"/>
      <c r="O424" s="18"/>
    </row>
    <row r="425" spans="1:15" s="270" customFormat="1" ht="27" customHeight="1">
      <c r="A425" s="132">
        <v>73</v>
      </c>
      <c r="B425" s="50" t="s">
        <v>60</v>
      </c>
      <c r="C425" s="10" t="s">
        <v>133</v>
      </c>
      <c r="D425" s="10">
        <v>2007</v>
      </c>
      <c r="E425" s="58">
        <v>450</v>
      </c>
      <c r="F425" s="59">
        <v>3</v>
      </c>
      <c r="G425" s="59">
        <v>0.44</v>
      </c>
      <c r="H425" s="58">
        <v>209</v>
      </c>
      <c r="I425" s="59">
        <v>0.38</v>
      </c>
      <c r="J425" s="132"/>
      <c r="K425" s="132"/>
      <c r="L425" s="132"/>
      <c r="M425" s="132"/>
      <c r="N425" s="132"/>
      <c r="O425" s="132"/>
    </row>
    <row r="426" spans="1:16" s="270" customFormat="1" ht="42" customHeight="1">
      <c r="A426" s="133">
        <v>74</v>
      </c>
      <c r="B426" s="385" t="s">
        <v>392</v>
      </c>
      <c r="C426" s="168" t="s">
        <v>391</v>
      </c>
      <c r="D426" s="13">
        <v>2006</v>
      </c>
      <c r="E426" s="58">
        <v>286</v>
      </c>
      <c r="F426" s="59">
        <v>3</v>
      </c>
      <c r="G426" s="59">
        <v>0.04</v>
      </c>
      <c r="H426" s="58">
        <v>59</v>
      </c>
      <c r="I426" s="59"/>
      <c r="J426" s="260"/>
      <c r="K426" s="260"/>
      <c r="L426" s="431">
        <v>0.124</v>
      </c>
      <c r="M426" s="132"/>
      <c r="N426" s="236"/>
      <c r="O426" s="259"/>
      <c r="P426" s="288"/>
    </row>
    <row r="427" spans="1:17" s="270" customFormat="1" ht="38.25" customHeight="1">
      <c r="A427" s="153">
        <v>75</v>
      </c>
      <c r="B427" s="49" t="s">
        <v>230</v>
      </c>
      <c r="C427" s="121" t="s">
        <v>188</v>
      </c>
      <c r="D427" s="10" t="s">
        <v>250</v>
      </c>
      <c r="E427" s="33">
        <v>4700</v>
      </c>
      <c r="F427" s="36">
        <v>3</v>
      </c>
      <c r="G427" s="33">
        <f>G428+G429+G430</f>
        <v>8.29</v>
      </c>
      <c r="H427" s="33">
        <v>5864</v>
      </c>
      <c r="I427" s="37"/>
      <c r="J427" s="284"/>
      <c r="K427" s="284"/>
      <c r="L427" s="33">
        <v>23.629</v>
      </c>
      <c r="M427" s="284"/>
      <c r="N427" s="169">
        <v>2950</v>
      </c>
      <c r="O427" s="285"/>
      <c r="P427" s="342"/>
      <c r="Q427" s="35"/>
    </row>
    <row r="428" spans="1:17" s="270" customFormat="1" ht="12.75" customHeight="1">
      <c r="A428" s="69"/>
      <c r="B428" s="68"/>
      <c r="C428" s="68"/>
      <c r="D428" s="14">
        <v>2006</v>
      </c>
      <c r="E428" s="33">
        <v>704</v>
      </c>
      <c r="F428" s="36">
        <v>3</v>
      </c>
      <c r="G428" s="33">
        <v>1.24</v>
      </c>
      <c r="H428" s="33">
        <v>878</v>
      </c>
      <c r="I428" s="37"/>
      <c r="J428" s="284"/>
      <c r="K428" s="284"/>
      <c r="L428" s="33">
        <v>3.539</v>
      </c>
      <c r="M428" s="284"/>
      <c r="N428" s="169">
        <v>442</v>
      </c>
      <c r="O428" s="285"/>
      <c r="P428" s="342"/>
      <c r="Q428" s="35"/>
    </row>
    <row r="429" spans="1:17" s="270" customFormat="1" ht="14.25" customHeight="1">
      <c r="A429" s="69"/>
      <c r="B429" s="35"/>
      <c r="C429" s="68"/>
      <c r="D429" s="210">
        <v>2007</v>
      </c>
      <c r="E429" s="33">
        <v>1613</v>
      </c>
      <c r="F429" s="36">
        <v>3</v>
      </c>
      <c r="G429" s="33">
        <v>2.85</v>
      </c>
      <c r="H429" s="33">
        <v>2013</v>
      </c>
      <c r="I429" s="37"/>
      <c r="J429" s="284"/>
      <c r="K429" s="284"/>
      <c r="L429" s="33">
        <v>8.11</v>
      </c>
      <c r="M429" s="284"/>
      <c r="N429" s="169">
        <v>1013</v>
      </c>
      <c r="O429" s="285"/>
      <c r="P429" s="342"/>
      <c r="Q429" s="35"/>
    </row>
    <row r="430" spans="1:17" s="270" customFormat="1" ht="13.5" customHeight="1">
      <c r="A430" s="52"/>
      <c r="B430" s="349"/>
      <c r="C430" s="50"/>
      <c r="D430" s="305">
        <v>2008</v>
      </c>
      <c r="E430" s="205">
        <v>2383</v>
      </c>
      <c r="F430" s="202">
        <v>3</v>
      </c>
      <c r="G430" s="205">
        <v>4.2</v>
      </c>
      <c r="H430" s="205">
        <v>2973</v>
      </c>
      <c r="I430" s="204"/>
      <c r="J430" s="409"/>
      <c r="K430" s="409"/>
      <c r="L430" s="205">
        <v>11.98</v>
      </c>
      <c r="M430" s="409"/>
      <c r="N430" s="410">
        <v>1495</v>
      </c>
      <c r="O430" s="411"/>
      <c r="P430" s="342"/>
      <c r="Q430" s="35"/>
    </row>
    <row r="431" spans="1:16" s="270" customFormat="1" ht="30.75" customHeight="1">
      <c r="A431" s="132">
        <v>76</v>
      </c>
      <c r="B431" s="50" t="s">
        <v>410</v>
      </c>
      <c r="C431" s="167" t="s">
        <v>188</v>
      </c>
      <c r="D431" s="13">
        <v>2006</v>
      </c>
      <c r="E431" s="33">
        <v>3750</v>
      </c>
      <c r="F431" s="36">
        <v>3</v>
      </c>
      <c r="G431" s="33">
        <v>1.62</v>
      </c>
      <c r="H431" s="33">
        <v>1150</v>
      </c>
      <c r="I431" s="37"/>
      <c r="J431" s="37"/>
      <c r="K431" s="37"/>
      <c r="L431" s="33">
        <v>4.64</v>
      </c>
      <c r="M431" s="284"/>
      <c r="N431" s="12">
        <v>1150</v>
      </c>
      <c r="O431" s="139"/>
      <c r="P431" s="288"/>
    </row>
    <row r="432" spans="1:16" s="270" customFormat="1" ht="38.25">
      <c r="A432" s="153">
        <v>77</v>
      </c>
      <c r="B432" s="49" t="s">
        <v>435</v>
      </c>
      <c r="C432" s="121" t="s">
        <v>188</v>
      </c>
      <c r="D432" s="13" t="s">
        <v>212</v>
      </c>
      <c r="E432" s="33">
        <v>1790</v>
      </c>
      <c r="F432" s="36">
        <v>3</v>
      </c>
      <c r="G432" s="33">
        <f>G433+G434+G435+G436+G437</f>
        <v>5.7700000000000005</v>
      </c>
      <c r="H432" s="33">
        <v>2742.85</v>
      </c>
      <c r="I432" s="37">
        <f>I433+I434+I435+I436+I437</f>
        <v>4.986999999999999</v>
      </c>
      <c r="J432" s="37"/>
      <c r="K432" s="37"/>
      <c r="L432" s="37"/>
      <c r="M432" s="284"/>
      <c r="N432" s="286"/>
      <c r="O432" s="283"/>
      <c r="P432" s="288"/>
    </row>
    <row r="433" spans="1:16" s="270" customFormat="1" ht="12.75">
      <c r="A433" s="133"/>
      <c r="B433" s="68"/>
      <c r="C433" s="168"/>
      <c r="D433" s="14">
        <v>2006</v>
      </c>
      <c r="E433" s="33">
        <v>775</v>
      </c>
      <c r="F433" s="36">
        <v>3</v>
      </c>
      <c r="G433" s="33">
        <v>2.23</v>
      </c>
      <c r="H433" s="33">
        <v>1059.3</v>
      </c>
      <c r="I433" s="37">
        <v>1.926</v>
      </c>
      <c r="J433" s="37"/>
      <c r="K433" s="37"/>
      <c r="L433" s="37"/>
      <c r="M433" s="284"/>
      <c r="N433" s="286"/>
      <c r="O433" s="283"/>
      <c r="P433" s="288"/>
    </row>
    <row r="434" spans="1:16" s="270" customFormat="1" ht="12.75">
      <c r="A434" s="133"/>
      <c r="B434" s="68"/>
      <c r="C434" s="168"/>
      <c r="D434" s="14">
        <v>2007</v>
      </c>
      <c r="E434" s="33">
        <v>230</v>
      </c>
      <c r="F434" s="36">
        <v>3</v>
      </c>
      <c r="G434" s="33">
        <v>0.81</v>
      </c>
      <c r="H434" s="33">
        <v>385</v>
      </c>
      <c r="I434" s="37">
        <v>0.7</v>
      </c>
      <c r="J434" s="37"/>
      <c r="K434" s="37"/>
      <c r="L434" s="37"/>
      <c r="M434" s="284"/>
      <c r="N434" s="286"/>
      <c r="O434" s="283"/>
      <c r="P434" s="288"/>
    </row>
    <row r="435" spans="1:16" s="270" customFormat="1" ht="12.75">
      <c r="A435" s="133"/>
      <c r="B435" s="68"/>
      <c r="C435" s="168"/>
      <c r="D435" s="14">
        <v>2008</v>
      </c>
      <c r="E435" s="33">
        <v>245</v>
      </c>
      <c r="F435" s="36">
        <v>3</v>
      </c>
      <c r="G435" s="33">
        <v>0.86</v>
      </c>
      <c r="H435" s="33">
        <v>407</v>
      </c>
      <c r="I435" s="37">
        <v>0.74</v>
      </c>
      <c r="J435" s="37"/>
      <c r="K435" s="37"/>
      <c r="L435" s="37"/>
      <c r="M435" s="284"/>
      <c r="N435" s="286"/>
      <c r="O435" s="283"/>
      <c r="P435" s="288"/>
    </row>
    <row r="436" spans="1:16" s="270" customFormat="1" ht="12.75">
      <c r="A436" s="133"/>
      <c r="B436" s="68"/>
      <c r="C436" s="168"/>
      <c r="D436" s="14">
        <v>2009</v>
      </c>
      <c r="E436" s="33">
        <v>265</v>
      </c>
      <c r="F436" s="36">
        <v>3</v>
      </c>
      <c r="G436" s="33">
        <v>0.92</v>
      </c>
      <c r="H436" s="33">
        <v>440</v>
      </c>
      <c r="I436" s="37">
        <v>0.8</v>
      </c>
      <c r="J436" s="37"/>
      <c r="K436" s="37"/>
      <c r="L436" s="37"/>
      <c r="M436" s="284"/>
      <c r="N436" s="286"/>
      <c r="O436" s="283"/>
      <c r="P436" s="288"/>
    </row>
    <row r="437" spans="1:16" s="270" customFormat="1" ht="12.75">
      <c r="A437" s="132"/>
      <c r="B437" s="50"/>
      <c r="C437" s="167"/>
      <c r="D437" s="10">
        <v>2010</v>
      </c>
      <c r="E437" s="33">
        <v>275</v>
      </c>
      <c r="F437" s="36">
        <v>3</v>
      </c>
      <c r="G437" s="33">
        <v>0.95</v>
      </c>
      <c r="H437" s="33">
        <v>451.55</v>
      </c>
      <c r="I437" s="37">
        <v>0.821</v>
      </c>
      <c r="J437" s="37"/>
      <c r="K437" s="37"/>
      <c r="L437" s="37"/>
      <c r="M437" s="284"/>
      <c r="N437" s="286"/>
      <c r="O437" s="283"/>
      <c r="P437" s="288"/>
    </row>
    <row r="438" spans="1:15" s="270" customFormat="1" ht="51">
      <c r="A438" s="145">
        <v>78</v>
      </c>
      <c r="B438" s="49" t="s">
        <v>228</v>
      </c>
      <c r="C438" s="233" t="s">
        <v>227</v>
      </c>
      <c r="D438" s="13" t="s">
        <v>229</v>
      </c>
      <c r="E438" s="43">
        <v>714</v>
      </c>
      <c r="F438" s="15">
        <v>3</v>
      </c>
      <c r="G438" s="43">
        <v>1.09</v>
      </c>
      <c r="H438" s="12">
        <v>517</v>
      </c>
      <c r="I438" s="11">
        <v>0.94</v>
      </c>
      <c r="J438" s="11"/>
      <c r="K438" s="11"/>
      <c r="L438" s="16"/>
      <c r="M438" s="18"/>
      <c r="N438" s="46">
        <v>311.9</v>
      </c>
      <c r="O438" s="274"/>
    </row>
    <row r="439" spans="1:15" s="270" customFormat="1" ht="15" customHeight="1">
      <c r="A439" s="234"/>
      <c r="B439" s="68"/>
      <c r="C439" s="235"/>
      <c r="D439" s="13">
        <v>2007</v>
      </c>
      <c r="E439" s="43">
        <v>160</v>
      </c>
      <c r="F439" s="15">
        <v>3</v>
      </c>
      <c r="G439" s="43">
        <v>0.45</v>
      </c>
      <c r="H439" s="12">
        <v>214.5</v>
      </c>
      <c r="I439" s="11">
        <v>0.39</v>
      </c>
      <c r="J439" s="11"/>
      <c r="K439" s="11"/>
      <c r="L439" s="16"/>
      <c r="M439" s="18"/>
      <c r="N439" s="46">
        <v>145</v>
      </c>
      <c r="O439" s="274"/>
    </row>
    <row r="440" spans="1:15" s="270" customFormat="1" ht="15.75" customHeight="1">
      <c r="A440" s="236"/>
      <c r="B440" s="50"/>
      <c r="C440" s="237"/>
      <c r="D440" s="13">
        <v>2008</v>
      </c>
      <c r="E440" s="43">
        <v>554</v>
      </c>
      <c r="F440" s="15">
        <v>3</v>
      </c>
      <c r="G440" s="43">
        <v>0.64</v>
      </c>
      <c r="H440" s="12">
        <v>302.5</v>
      </c>
      <c r="I440" s="11">
        <v>0.55</v>
      </c>
      <c r="J440" s="11"/>
      <c r="K440" s="11"/>
      <c r="L440" s="16"/>
      <c r="M440" s="18"/>
      <c r="N440" s="46">
        <v>166.9</v>
      </c>
      <c r="O440" s="274"/>
    </row>
    <row r="441" spans="1:16" s="270" customFormat="1" ht="41.25" customHeight="1">
      <c r="A441" s="153">
        <v>79</v>
      </c>
      <c r="B441" s="49" t="s">
        <v>239</v>
      </c>
      <c r="C441" s="121" t="s">
        <v>193</v>
      </c>
      <c r="D441" s="13" t="s">
        <v>220</v>
      </c>
      <c r="E441" s="33">
        <v>613.11</v>
      </c>
      <c r="F441" s="36">
        <v>3</v>
      </c>
      <c r="G441" s="33">
        <f>G442+G443+G444+G445</f>
        <v>1.0030000000000001</v>
      </c>
      <c r="H441" s="33">
        <v>714.08</v>
      </c>
      <c r="I441" s="37"/>
      <c r="J441" s="37"/>
      <c r="K441" s="37"/>
      <c r="L441" s="37"/>
      <c r="M441" s="33">
        <v>6.984</v>
      </c>
      <c r="N441" s="286"/>
      <c r="O441" s="283"/>
      <c r="P441" s="288"/>
    </row>
    <row r="442" spans="1:16" s="270" customFormat="1" ht="15" customHeight="1">
      <c r="A442" s="69"/>
      <c r="B442" s="68"/>
      <c r="C442" s="168"/>
      <c r="D442" s="14">
        <v>2006</v>
      </c>
      <c r="E442" s="33">
        <v>33.05</v>
      </c>
      <c r="F442" s="36">
        <v>3</v>
      </c>
      <c r="G442" s="33">
        <v>0.01</v>
      </c>
      <c r="H442" s="33">
        <v>7.36</v>
      </c>
      <c r="I442" s="37"/>
      <c r="J442" s="37"/>
      <c r="K442" s="37"/>
      <c r="L442" s="37"/>
      <c r="M442" s="33">
        <v>0.072</v>
      </c>
      <c r="N442" s="175"/>
      <c r="O442" s="283"/>
      <c r="P442" s="288"/>
    </row>
    <row r="443" spans="1:16" s="270" customFormat="1" ht="14.25" customHeight="1">
      <c r="A443" s="69"/>
      <c r="B443" s="68"/>
      <c r="C443" s="168"/>
      <c r="D443" s="14">
        <v>2007</v>
      </c>
      <c r="E443" s="33">
        <v>277</v>
      </c>
      <c r="F443" s="36">
        <v>3</v>
      </c>
      <c r="G443" s="33">
        <v>0.463</v>
      </c>
      <c r="H443" s="33">
        <v>331.26</v>
      </c>
      <c r="I443" s="37"/>
      <c r="J443" s="37"/>
      <c r="K443" s="37"/>
      <c r="L443" s="37"/>
      <c r="M443" s="33">
        <v>3.24</v>
      </c>
      <c r="N443" s="175"/>
      <c r="O443" s="283"/>
      <c r="P443" s="288"/>
    </row>
    <row r="444" spans="1:16" s="270" customFormat="1" ht="13.5" customHeight="1">
      <c r="A444" s="69"/>
      <c r="B444" s="68"/>
      <c r="C444" s="168"/>
      <c r="D444" s="14">
        <v>2008</v>
      </c>
      <c r="E444" s="33">
        <v>277</v>
      </c>
      <c r="F444" s="36">
        <v>3</v>
      </c>
      <c r="G444" s="33">
        <v>0.52</v>
      </c>
      <c r="H444" s="33">
        <v>368.06</v>
      </c>
      <c r="I444" s="37"/>
      <c r="J444" s="37"/>
      <c r="K444" s="37"/>
      <c r="L444" s="37"/>
      <c r="M444" s="33">
        <v>3.6</v>
      </c>
      <c r="N444" s="175"/>
      <c r="O444" s="283"/>
      <c r="P444" s="288"/>
    </row>
    <row r="445" spans="1:16" s="270" customFormat="1" ht="13.5" customHeight="1">
      <c r="A445" s="69"/>
      <c r="B445" s="68"/>
      <c r="C445" s="167"/>
      <c r="D445" s="10">
        <v>2009</v>
      </c>
      <c r="E445" s="33">
        <v>26.06</v>
      </c>
      <c r="F445" s="36">
        <v>3</v>
      </c>
      <c r="G445" s="33">
        <v>0.01</v>
      </c>
      <c r="H445" s="33">
        <v>7.4</v>
      </c>
      <c r="I445" s="37"/>
      <c r="J445" s="37"/>
      <c r="K445" s="37"/>
      <c r="L445" s="37"/>
      <c r="M445" s="33">
        <v>0.072</v>
      </c>
      <c r="N445" s="175"/>
      <c r="O445" s="283"/>
      <c r="P445" s="288"/>
    </row>
    <row r="446" spans="1:16" s="270" customFormat="1" ht="27" customHeight="1">
      <c r="A446" s="69"/>
      <c r="B446" s="68"/>
      <c r="C446" s="223" t="s">
        <v>175</v>
      </c>
      <c r="D446" s="13" t="s">
        <v>212</v>
      </c>
      <c r="E446" s="33">
        <v>307</v>
      </c>
      <c r="F446" s="36">
        <v>3</v>
      </c>
      <c r="G446" s="33">
        <v>1.02</v>
      </c>
      <c r="H446" s="33">
        <v>396.4</v>
      </c>
      <c r="I446" s="37">
        <f>I447+I448+I449+I450+I452</f>
        <v>0.877</v>
      </c>
      <c r="J446" s="284"/>
      <c r="K446" s="284"/>
      <c r="L446" s="37"/>
      <c r="M446" s="37"/>
      <c r="N446" s="286"/>
      <c r="O446" s="283"/>
      <c r="P446" s="288"/>
    </row>
    <row r="447" spans="1:16" s="270" customFormat="1" ht="13.5" customHeight="1">
      <c r="A447" s="69"/>
      <c r="B447" s="68"/>
      <c r="C447" s="224"/>
      <c r="D447" s="14">
        <v>2006</v>
      </c>
      <c r="E447" s="33">
        <v>61.4</v>
      </c>
      <c r="F447" s="36">
        <v>3</v>
      </c>
      <c r="G447" s="33">
        <v>0.2</v>
      </c>
      <c r="H447" s="33">
        <v>79.2</v>
      </c>
      <c r="I447" s="37">
        <v>0.175</v>
      </c>
      <c r="J447" s="284"/>
      <c r="K447" s="284"/>
      <c r="L447" s="37"/>
      <c r="M447" s="37"/>
      <c r="N447" s="286"/>
      <c r="O447" s="283"/>
      <c r="P447" s="288"/>
    </row>
    <row r="448" spans="1:16" s="270" customFormat="1" ht="13.5" customHeight="1">
      <c r="A448" s="69"/>
      <c r="B448" s="68"/>
      <c r="C448" s="224"/>
      <c r="D448" s="14">
        <v>2007</v>
      </c>
      <c r="E448" s="33">
        <v>61.4</v>
      </c>
      <c r="F448" s="36">
        <v>3</v>
      </c>
      <c r="G448" s="33">
        <v>0.2</v>
      </c>
      <c r="H448" s="33">
        <v>79.2</v>
      </c>
      <c r="I448" s="37">
        <v>0.175</v>
      </c>
      <c r="J448" s="284"/>
      <c r="K448" s="284"/>
      <c r="L448" s="37"/>
      <c r="M448" s="37"/>
      <c r="N448" s="286"/>
      <c r="O448" s="283"/>
      <c r="P448" s="288"/>
    </row>
    <row r="449" spans="1:16" s="270" customFormat="1" ht="13.5" customHeight="1">
      <c r="A449" s="69"/>
      <c r="B449" s="68"/>
      <c r="C449" s="224"/>
      <c r="D449" s="14">
        <v>2008</v>
      </c>
      <c r="E449" s="33">
        <v>61.4</v>
      </c>
      <c r="F449" s="36">
        <v>3</v>
      </c>
      <c r="G449" s="33">
        <v>0.2</v>
      </c>
      <c r="H449" s="33">
        <v>79.2</v>
      </c>
      <c r="I449" s="37">
        <v>0.175</v>
      </c>
      <c r="J449" s="284"/>
      <c r="K449" s="284"/>
      <c r="L449" s="37"/>
      <c r="M449" s="37"/>
      <c r="N449" s="286"/>
      <c r="O449" s="283"/>
      <c r="P449" s="288"/>
    </row>
    <row r="450" spans="1:16" s="270" customFormat="1" ht="13.5" customHeight="1">
      <c r="A450" s="52"/>
      <c r="B450" s="50"/>
      <c r="C450" s="225"/>
      <c r="D450" s="86">
        <v>2009</v>
      </c>
      <c r="E450" s="33">
        <v>61.4</v>
      </c>
      <c r="F450" s="36">
        <v>3</v>
      </c>
      <c r="G450" s="33">
        <v>0.2</v>
      </c>
      <c r="H450" s="33">
        <v>79.2</v>
      </c>
      <c r="I450" s="37">
        <v>0.175</v>
      </c>
      <c r="J450" s="284"/>
      <c r="K450" s="284"/>
      <c r="L450" s="37"/>
      <c r="M450" s="37"/>
      <c r="N450" s="286"/>
      <c r="O450" s="283"/>
      <c r="P450" s="288"/>
    </row>
    <row r="451" spans="1:16" s="270" customFormat="1" ht="13.5" customHeight="1">
      <c r="A451" s="3" t="s">
        <v>146</v>
      </c>
      <c r="B451" s="3" t="s">
        <v>147</v>
      </c>
      <c r="C451" s="3" t="s">
        <v>148</v>
      </c>
      <c r="D451" s="3">
        <v>1</v>
      </c>
      <c r="E451" s="3">
        <v>2</v>
      </c>
      <c r="F451" s="3">
        <v>3</v>
      </c>
      <c r="G451" s="3">
        <v>4</v>
      </c>
      <c r="H451" s="3">
        <v>5</v>
      </c>
      <c r="I451" s="3">
        <v>6</v>
      </c>
      <c r="J451" s="3">
        <v>7</v>
      </c>
      <c r="K451" s="3">
        <v>8</v>
      </c>
      <c r="L451" s="3">
        <v>9</v>
      </c>
      <c r="M451" s="545">
        <v>10</v>
      </c>
      <c r="N451" s="594">
        <v>11</v>
      </c>
      <c r="O451" s="595"/>
      <c r="P451" s="288"/>
    </row>
    <row r="452" spans="1:16" s="270" customFormat="1" ht="13.5" customHeight="1">
      <c r="A452" s="28"/>
      <c r="B452" s="26"/>
      <c r="C452" s="225"/>
      <c r="D452" s="346">
        <v>2010</v>
      </c>
      <c r="E452" s="205">
        <v>61.4</v>
      </c>
      <c r="F452" s="202">
        <v>3</v>
      </c>
      <c r="G452" s="205">
        <v>0.22</v>
      </c>
      <c r="H452" s="205">
        <v>79.6</v>
      </c>
      <c r="I452" s="204">
        <v>0.177</v>
      </c>
      <c r="J452" s="409"/>
      <c r="K452" s="409"/>
      <c r="L452" s="204"/>
      <c r="M452" s="204"/>
      <c r="N452" s="419"/>
      <c r="O452" s="283"/>
      <c r="P452" s="288"/>
    </row>
    <row r="453" spans="1:16" s="270" customFormat="1" ht="40.5" customHeight="1">
      <c r="A453" s="69"/>
      <c r="B453" s="68"/>
      <c r="C453" s="121" t="s">
        <v>263</v>
      </c>
      <c r="D453" s="10" t="s">
        <v>212</v>
      </c>
      <c r="E453" s="33">
        <v>489</v>
      </c>
      <c r="F453" s="11">
        <v>3</v>
      </c>
      <c r="G453" s="33">
        <v>0.3</v>
      </c>
      <c r="H453" s="33">
        <v>145.5</v>
      </c>
      <c r="I453" s="33">
        <v>0.24</v>
      </c>
      <c r="J453" s="284"/>
      <c r="K453" s="284"/>
      <c r="L453" s="33">
        <v>0.063</v>
      </c>
      <c r="M453" s="37"/>
      <c r="N453" s="175"/>
      <c r="O453" s="283"/>
      <c r="P453" s="288"/>
    </row>
    <row r="454" spans="1:16" s="270" customFormat="1" ht="13.5" customHeight="1">
      <c r="A454" s="69"/>
      <c r="B454" s="68"/>
      <c r="C454" s="68"/>
      <c r="D454" s="14">
        <v>2006</v>
      </c>
      <c r="E454" s="33">
        <v>163</v>
      </c>
      <c r="F454" s="28">
        <v>3</v>
      </c>
      <c r="G454" s="33">
        <v>0.1</v>
      </c>
      <c r="H454" s="33">
        <v>48.5</v>
      </c>
      <c r="I454" s="33">
        <v>0.08</v>
      </c>
      <c r="J454" s="284"/>
      <c r="K454" s="284"/>
      <c r="L454" s="33">
        <v>0.021</v>
      </c>
      <c r="M454" s="37"/>
      <c r="N454" s="175"/>
      <c r="O454" s="283"/>
      <c r="P454" s="288"/>
    </row>
    <row r="455" spans="1:16" s="270" customFormat="1" ht="13.5" customHeight="1">
      <c r="A455" s="69"/>
      <c r="B455" s="68"/>
      <c r="C455" s="68"/>
      <c r="D455" s="14">
        <v>2009</v>
      </c>
      <c r="E455" s="33">
        <v>163</v>
      </c>
      <c r="F455" s="28">
        <v>3</v>
      </c>
      <c r="G455" s="33">
        <v>0.1</v>
      </c>
      <c r="H455" s="33">
        <v>48.5</v>
      </c>
      <c r="I455" s="33">
        <v>0.08</v>
      </c>
      <c r="J455" s="284"/>
      <c r="K455" s="284"/>
      <c r="L455" s="33">
        <v>0.021</v>
      </c>
      <c r="M455" s="37"/>
      <c r="N455" s="175"/>
      <c r="O455" s="283"/>
      <c r="P455" s="288"/>
    </row>
    <row r="456" spans="1:16" s="270" customFormat="1" ht="13.5" customHeight="1">
      <c r="A456" s="69"/>
      <c r="B456" s="342"/>
      <c r="C456" s="50"/>
      <c r="D456" s="210">
        <v>2010</v>
      </c>
      <c r="E456" s="33">
        <v>163</v>
      </c>
      <c r="F456" s="28">
        <v>3</v>
      </c>
      <c r="G456" s="33">
        <v>0.1</v>
      </c>
      <c r="H456" s="33">
        <v>48.5</v>
      </c>
      <c r="I456" s="33">
        <v>0.08</v>
      </c>
      <c r="J456" s="284"/>
      <c r="K456" s="284"/>
      <c r="L456" s="33">
        <v>0.021</v>
      </c>
      <c r="M456" s="37"/>
      <c r="N456" s="175"/>
      <c r="O456" s="283"/>
      <c r="P456" s="288"/>
    </row>
    <row r="457" spans="1:16" s="270" customFormat="1" ht="30.75" customHeight="1">
      <c r="A457" s="52"/>
      <c r="B457" s="50"/>
      <c r="C457" s="26" t="s">
        <v>261</v>
      </c>
      <c r="D457" s="13">
        <v>2007</v>
      </c>
      <c r="E457" s="33">
        <v>155</v>
      </c>
      <c r="F457" s="36">
        <v>3</v>
      </c>
      <c r="G457" s="33">
        <v>0.11</v>
      </c>
      <c r="H457" s="33">
        <v>82.6</v>
      </c>
      <c r="I457" s="37"/>
      <c r="J457" s="37"/>
      <c r="K457" s="37"/>
      <c r="L457" s="33">
        <v>0.3</v>
      </c>
      <c r="M457" s="37"/>
      <c r="N457" s="286"/>
      <c r="O457" s="283"/>
      <c r="P457" s="288"/>
    </row>
    <row r="458" spans="1:16" s="270" customFormat="1" ht="39.75" customHeight="1">
      <c r="A458" s="153">
        <v>80</v>
      </c>
      <c r="B458" s="347" t="s">
        <v>240</v>
      </c>
      <c r="C458" s="344" t="s">
        <v>193</v>
      </c>
      <c r="D458" s="13" t="s">
        <v>220</v>
      </c>
      <c r="E458" s="33">
        <v>794.8</v>
      </c>
      <c r="F458" s="36">
        <v>3</v>
      </c>
      <c r="G458" s="33">
        <v>1</v>
      </c>
      <c r="H458" s="33">
        <v>719.76</v>
      </c>
      <c r="I458" s="37"/>
      <c r="J458" s="37"/>
      <c r="K458" s="37"/>
      <c r="L458" s="37"/>
      <c r="M458" s="33">
        <v>7.04</v>
      </c>
      <c r="N458" s="175"/>
      <c r="O458" s="283"/>
      <c r="P458" s="288"/>
    </row>
    <row r="459" spans="1:16" s="270" customFormat="1" ht="12.75" customHeight="1">
      <c r="A459" s="133"/>
      <c r="B459" s="68"/>
      <c r="C459" s="345"/>
      <c r="D459" s="210">
        <v>2006</v>
      </c>
      <c r="E459" s="33">
        <v>198.7</v>
      </c>
      <c r="F459" s="36">
        <v>3</v>
      </c>
      <c r="G459" s="33">
        <v>0.25</v>
      </c>
      <c r="H459" s="33">
        <v>179.94</v>
      </c>
      <c r="I459" s="37"/>
      <c r="J459" s="37"/>
      <c r="K459" s="37"/>
      <c r="L459" s="37"/>
      <c r="M459" s="33">
        <v>1.76</v>
      </c>
      <c r="N459" s="175"/>
      <c r="O459" s="278"/>
      <c r="P459" s="288"/>
    </row>
    <row r="460" spans="1:16" s="270" customFormat="1" ht="13.5" customHeight="1">
      <c r="A460" s="69"/>
      <c r="B460" s="68"/>
      <c r="C460" s="345"/>
      <c r="D460" s="14">
        <v>2007</v>
      </c>
      <c r="E460" s="33">
        <v>198.7</v>
      </c>
      <c r="F460" s="36">
        <v>3</v>
      </c>
      <c r="G460" s="33">
        <v>0.25</v>
      </c>
      <c r="H460" s="33">
        <v>179.94</v>
      </c>
      <c r="I460" s="37"/>
      <c r="J460" s="37"/>
      <c r="K460" s="37"/>
      <c r="L460" s="37"/>
      <c r="M460" s="33">
        <v>1.76</v>
      </c>
      <c r="N460" s="175"/>
      <c r="O460" s="278"/>
      <c r="P460" s="288"/>
    </row>
    <row r="461" spans="1:16" s="270" customFormat="1" ht="13.5" customHeight="1">
      <c r="A461" s="69"/>
      <c r="B461" s="68"/>
      <c r="C461" s="345"/>
      <c r="D461" s="14">
        <v>2008</v>
      </c>
      <c r="E461" s="33">
        <v>198.7</v>
      </c>
      <c r="F461" s="36">
        <v>3</v>
      </c>
      <c r="G461" s="33">
        <v>0.25</v>
      </c>
      <c r="H461" s="33">
        <v>179.94</v>
      </c>
      <c r="I461" s="37"/>
      <c r="J461" s="37"/>
      <c r="K461" s="37"/>
      <c r="L461" s="37"/>
      <c r="M461" s="33">
        <v>1.76</v>
      </c>
      <c r="N461" s="175"/>
      <c r="O461" s="278"/>
      <c r="P461" s="288"/>
    </row>
    <row r="462" spans="1:16" s="270" customFormat="1" ht="13.5" customHeight="1">
      <c r="A462" s="69"/>
      <c r="B462" s="68"/>
      <c r="C462" s="346"/>
      <c r="D462" s="10">
        <v>2009</v>
      </c>
      <c r="E462" s="33">
        <v>198.7</v>
      </c>
      <c r="F462" s="36">
        <v>3</v>
      </c>
      <c r="G462" s="33">
        <v>0.25</v>
      </c>
      <c r="H462" s="33">
        <v>179.94</v>
      </c>
      <c r="I462" s="37"/>
      <c r="J462" s="37"/>
      <c r="K462" s="37"/>
      <c r="L462" s="37"/>
      <c r="M462" s="33">
        <v>1.76</v>
      </c>
      <c r="N462" s="175"/>
      <c r="O462" s="278"/>
      <c r="P462" s="288"/>
    </row>
    <row r="463" spans="1:16" s="270" customFormat="1" ht="49.5" customHeight="1">
      <c r="A463" s="69"/>
      <c r="B463" s="68"/>
      <c r="C463" s="345" t="s">
        <v>280</v>
      </c>
      <c r="D463" s="225" t="s">
        <v>212</v>
      </c>
      <c r="E463" s="205">
        <v>408.9</v>
      </c>
      <c r="F463" s="202">
        <v>3</v>
      </c>
      <c r="G463" s="205">
        <v>1</v>
      </c>
      <c r="H463" s="381">
        <v>469.15</v>
      </c>
      <c r="I463" s="204">
        <f>I464+I465+I466+I467+I468</f>
        <v>0.8530000000000001</v>
      </c>
      <c r="J463" s="204"/>
      <c r="K463" s="204"/>
      <c r="L463" s="204"/>
      <c r="M463" s="204"/>
      <c r="N463" s="393"/>
      <c r="O463" s="456"/>
      <c r="P463" s="288"/>
    </row>
    <row r="464" spans="1:16" s="270" customFormat="1" ht="13.5" customHeight="1">
      <c r="A464" s="252"/>
      <c r="B464" s="342"/>
      <c r="C464" s="396"/>
      <c r="D464" s="14">
        <v>2006</v>
      </c>
      <c r="E464" s="33">
        <v>81.78</v>
      </c>
      <c r="F464" s="36">
        <v>3</v>
      </c>
      <c r="G464" s="33">
        <v>0.198</v>
      </c>
      <c r="H464" s="154">
        <v>93.5</v>
      </c>
      <c r="I464" s="37">
        <v>0.17</v>
      </c>
      <c r="J464" s="37"/>
      <c r="K464" s="37"/>
      <c r="L464" s="37"/>
      <c r="M464" s="37"/>
      <c r="N464" s="154"/>
      <c r="O464" s="278"/>
      <c r="P464" s="288"/>
    </row>
    <row r="465" spans="1:16" s="270" customFormat="1" ht="13.5" customHeight="1">
      <c r="A465" s="69"/>
      <c r="B465" s="68"/>
      <c r="C465" s="168"/>
      <c r="D465" s="14">
        <v>2007</v>
      </c>
      <c r="E465" s="33">
        <v>81.78</v>
      </c>
      <c r="F465" s="36">
        <v>3</v>
      </c>
      <c r="G465" s="33">
        <v>0.198</v>
      </c>
      <c r="H465" s="154">
        <v>93.5</v>
      </c>
      <c r="I465" s="37">
        <v>0.17</v>
      </c>
      <c r="J465" s="37"/>
      <c r="K465" s="37"/>
      <c r="L465" s="37"/>
      <c r="M465" s="37"/>
      <c r="N465" s="154"/>
      <c r="O465" s="458"/>
      <c r="P465" s="288"/>
    </row>
    <row r="466" spans="1:16" s="270" customFormat="1" ht="13.5" customHeight="1">
      <c r="A466" s="252"/>
      <c r="B466" s="342"/>
      <c r="C466" s="396"/>
      <c r="D466" s="14">
        <v>2008</v>
      </c>
      <c r="E466" s="205">
        <v>81.78</v>
      </c>
      <c r="F466" s="202">
        <v>3</v>
      </c>
      <c r="G466" s="205">
        <v>0.198</v>
      </c>
      <c r="H466" s="393">
        <v>94.05</v>
      </c>
      <c r="I466" s="204">
        <v>0.171</v>
      </c>
      <c r="J466" s="204"/>
      <c r="K466" s="204"/>
      <c r="L466" s="204"/>
      <c r="M466" s="204"/>
      <c r="N466" s="393"/>
      <c r="O466" s="456"/>
      <c r="P466" s="288"/>
    </row>
    <row r="467" spans="1:16" s="270" customFormat="1" ht="13.5" customHeight="1">
      <c r="A467" s="69"/>
      <c r="B467" s="68"/>
      <c r="C467" s="168"/>
      <c r="D467" s="14">
        <v>2009</v>
      </c>
      <c r="E467" s="33">
        <v>81.78</v>
      </c>
      <c r="F467" s="36">
        <v>3</v>
      </c>
      <c r="G467" s="33">
        <v>0.198</v>
      </c>
      <c r="H467" s="154">
        <v>94.05</v>
      </c>
      <c r="I467" s="37">
        <v>0.171</v>
      </c>
      <c r="J467" s="37"/>
      <c r="K467" s="37"/>
      <c r="L467" s="37"/>
      <c r="M467" s="37"/>
      <c r="N467" s="154"/>
      <c r="O467" s="278"/>
      <c r="P467" s="288"/>
    </row>
    <row r="468" spans="1:16" s="270" customFormat="1" ht="13.5" customHeight="1">
      <c r="A468" s="69"/>
      <c r="B468" s="68"/>
      <c r="C468" s="167"/>
      <c r="D468" s="14">
        <v>2010</v>
      </c>
      <c r="E468" s="33">
        <v>81.78</v>
      </c>
      <c r="F468" s="36">
        <v>3</v>
      </c>
      <c r="G468" s="33">
        <v>0.198</v>
      </c>
      <c r="H468" s="154">
        <v>94.05</v>
      </c>
      <c r="I468" s="37">
        <v>0.171</v>
      </c>
      <c r="J468" s="37"/>
      <c r="K468" s="37"/>
      <c r="L468" s="37"/>
      <c r="M468" s="37"/>
      <c r="N468" s="154"/>
      <c r="O468" s="278"/>
      <c r="P468" s="288"/>
    </row>
    <row r="469" spans="1:16" s="270" customFormat="1" ht="35.25" customHeight="1">
      <c r="A469" s="69"/>
      <c r="B469" s="68"/>
      <c r="C469" s="121" t="s">
        <v>274</v>
      </c>
      <c r="D469" s="13" t="s">
        <v>212</v>
      </c>
      <c r="E469" s="12">
        <v>398</v>
      </c>
      <c r="F469" s="11">
        <v>3</v>
      </c>
      <c r="G469" s="12">
        <f>G470+G471+G472+G473+G474</f>
        <v>18.97</v>
      </c>
      <c r="H469" s="12">
        <v>1897</v>
      </c>
      <c r="I469" s="16">
        <f>I470+I471+I472+I473+I474</f>
        <v>4.3</v>
      </c>
      <c r="J469" s="18"/>
      <c r="K469" s="18"/>
      <c r="L469" s="28"/>
      <c r="M469" s="12">
        <v>97.8</v>
      </c>
      <c r="N469" s="22"/>
      <c r="O469" s="30"/>
      <c r="P469" s="288"/>
    </row>
    <row r="470" spans="1:16" s="270" customFormat="1" ht="13.5" customHeight="1">
      <c r="A470" s="69"/>
      <c r="B470" s="68"/>
      <c r="C470" s="168"/>
      <c r="D470" s="14">
        <v>2006</v>
      </c>
      <c r="E470" s="12">
        <v>133</v>
      </c>
      <c r="F470" s="28">
        <v>3</v>
      </c>
      <c r="G470" s="28">
        <v>1.65</v>
      </c>
      <c r="H470" s="190">
        <v>108</v>
      </c>
      <c r="I470" s="191">
        <v>0.3</v>
      </c>
      <c r="J470" s="18"/>
      <c r="K470" s="18"/>
      <c r="L470" s="28"/>
      <c r="M470" s="12">
        <v>9.1</v>
      </c>
      <c r="N470" s="22"/>
      <c r="O470" s="30"/>
      <c r="P470" s="288"/>
    </row>
    <row r="471" spans="1:16" s="270" customFormat="1" ht="13.5" customHeight="1">
      <c r="A471" s="69"/>
      <c r="B471" s="68"/>
      <c r="C471" s="133"/>
      <c r="D471" s="14">
        <v>2007</v>
      </c>
      <c r="E471" s="12">
        <v>110</v>
      </c>
      <c r="F471" s="28">
        <v>3</v>
      </c>
      <c r="G471" s="28">
        <v>3.29</v>
      </c>
      <c r="H471" s="190">
        <v>216</v>
      </c>
      <c r="I471" s="191">
        <v>0.6</v>
      </c>
      <c r="J471" s="18"/>
      <c r="K471" s="18"/>
      <c r="L471" s="28"/>
      <c r="M471" s="12">
        <v>18.2</v>
      </c>
      <c r="N471" s="22"/>
      <c r="O471" s="30"/>
      <c r="P471" s="288"/>
    </row>
    <row r="472" spans="1:16" s="270" customFormat="1" ht="13.5" customHeight="1">
      <c r="A472" s="69"/>
      <c r="B472" s="68"/>
      <c r="C472" s="133"/>
      <c r="D472" s="88">
        <v>2008</v>
      </c>
      <c r="E472" s="190">
        <v>75</v>
      </c>
      <c r="F472" s="28">
        <v>3</v>
      </c>
      <c r="G472" s="28">
        <v>4.11</v>
      </c>
      <c r="H472" s="190">
        <v>487</v>
      </c>
      <c r="I472" s="191">
        <v>1</v>
      </c>
      <c r="J472" s="18"/>
      <c r="K472" s="18"/>
      <c r="L472" s="28"/>
      <c r="M472" s="12">
        <v>20.6</v>
      </c>
      <c r="N472" s="22"/>
      <c r="O472" s="30"/>
      <c r="P472" s="288"/>
    </row>
    <row r="473" spans="1:16" s="270" customFormat="1" ht="13.5" customHeight="1">
      <c r="A473" s="69"/>
      <c r="B473" s="68"/>
      <c r="C473" s="133"/>
      <c r="D473" s="10">
        <v>2009</v>
      </c>
      <c r="E473" s="190">
        <v>56</v>
      </c>
      <c r="F473" s="28">
        <v>3</v>
      </c>
      <c r="G473" s="28">
        <v>4.45</v>
      </c>
      <c r="H473" s="190">
        <v>508</v>
      </c>
      <c r="I473" s="191">
        <v>1.1</v>
      </c>
      <c r="J473" s="18"/>
      <c r="K473" s="18"/>
      <c r="L473" s="28"/>
      <c r="M473" s="12">
        <v>22.2</v>
      </c>
      <c r="N473" s="22"/>
      <c r="O473" s="30"/>
      <c r="P473" s="288"/>
    </row>
    <row r="474" spans="1:16" s="270" customFormat="1" ht="13.5" customHeight="1">
      <c r="A474" s="69"/>
      <c r="B474" s="68"/>
      <c r="C474" s="132"/>
      <c r="D474" s="14">
        <v>2010</v>
      </c>
      <c r="E474" s="190">
        <v>24</v>
      </c>
      <c r="F474" s="28">
        <v>3</v>
      </c>
      <c r="G474" s="28">
        <v>5.47</v>
      </c>
      <c r="H474" s="190">
        <v>578</v>
      </c>
      <c r="I474" s="191">
        <v>1.3</v>
      </c>
      <c r="J474" s="18"/>
      <c r="K474" s="18"/>
      <c r="L474" s="28"/>
      <c r="M474" s="12">
        <v>27.7</v>
      </c>
      <c r="N474" s="22"/>
      <c r="O474" s="30"/>
      <c r="P474" s="288"/>
    </row>
    <row r="475" spans="1:17" s="270" customFormat="1" ht="30" customHeight="1">
      <c r="A475" s="153">
        <v>81</v>
      </c>
      <c r="B475" s="49" t="s">
        <v>264</v>
      </c>
      <c r="C475" s="121" t="s">
        <v>265</v>
      </c>
      <c r="D475" s="10" t="s">
        <v>220</v>
      </c>
      <c r="E475" s="33">
        <v>377</v>
      </c>
      <c r="F475" s="28">
        <v>3</v>
      </c>
      <c r="G475" s="36">
        <v>0.05</v>
      </c>
      <c r="H475" s="33">
        <v>22</v>
      </c>
      <c r="I475" s="37"/>
      <c r="J475" s="284"/>
      <c r="K475" s="284"/>
      <c r="L475" s="33">
        <v>0.094</v>
      </c>
      <c r="M475" s="33">
        <v>0.006</v>
      </c>
      <c r="N475" s="287"/>
      <c r="O475" s="285"/>
      <c r="P475" s="342"/>
      <c r="Q475" s="35"/>
    </row>
    <row r="476" spans="1:17" s="270" customFormat="1" ht="14.25" customHeight="1">
      <c r="A476" s="133"/>
      <c r="B476" s="68"/>
      <c r="C476" s="68"/>
      <c r="D476" s="14">
        <v>2006</v>
      </c>
      <c r="E476" s="33">
        <v>93</v>
      </c>
      <c r="F476" s="28">
        <v>3</v>
      </c>
      <c r="G476" s="36">
        <v>0.01</v>
      </c>
      <c r="H476" s="33">
        <v>5</v>
      </c>
      <c r="I476" s="37"/>
      <c r="J476" s="284"/>
      <c r="K476" s="284"/>
      <c r="L476" s="33">
        <v>0.022</v>
      </c>
      <c r="M476" s="37">
        <v>0.001</v>
      </c>
      <c r="N476" s="287"/>
      <c r="O476" s="285"/>
      <c r="P476" s="342"/>
      <c r="Q476" s="35"/>
    </row>
    <row r="477" spans="1:17" s="270" customFormat="1" ht="13.5" customHeight="1">
      <c r="A477" s="133"/>
      <c r="B477" s="68"/>
      <c r="C477" s="68"/>
      <c r="D477" s="14">
        <v>2007</v>
      </c>
      <c r="E477" s="33">
        <v>93</v>
      </c>
      <c r="F477" s="28">
        <v>3</v>
      </c>
      <c r="G477" s="36">
        <v>0.01</v>
      </c>
      <c r="H477" s="33">
        <v>5</v>
      </c>
      <c r="I477" s="37"/>
      <c r="J477" s="284"/>
      <c r="K477" s="284"/>
      <c r="L477" s="33">
        <v>0.022</v>
      </c>
      <c r="M477" s="37">
        <v>0.001</v>
      </c>
      <c r="N477" s="287"/>
      <c r="O477" s="285"/>
      <c r="P477" s="342"/>
      <c r="Q477" s="35"/>
    </row>
    <row r="478" spans="1:17" s="270" customFormat="1" ht="12.75" customHeight="1">
      <c r="A478" s="133"/>
      <c r="B478" s="35"/>
      <c r="C478" s="68"/>
      <c r="D478" s="210">
        <v>2008</v>
      </c>
      <c r="E478" s="33">
        <v>93</v>
      </c>
      <c r="F478" s="28">
        <v>3</v>
      </c>
      <c r="G478" s="36">
        <v>0.01</v>
      </c>
      <c r="H478" s="33">
        <v>5</v>
      </c>
      <c r="I478" s="37"/>
      <c r="J478" s="284"/>
      <c r="K478" s="284"/>
      <c r="L478" s="33">
        <v>0.022</v>
      </c>
      <c r="M478" s="37">
        <v>0.002</v>
      </c>
      <c r="N478" s="287"/>
      <c r="O478" s="285"/>
      <c r="P478" s="342"/>
      <c r="Q478" s="35"/>
    </row>
    <row r="479" spans="1:17" s="270" customFormat="1" ht="12.75" customHeight="1">
      <c r="A479" s="69"/>
      <c r="B479" s="35"/>
      <c r="C479" s="68"/>
      <c r="D479" s="115">
        <v>2009</v>
      </c>
      <c r="E479" s="33">
        <v>93</v>
      </c>
      <c r="F479" s="36">
        <v>3</v>
      </c>
      <c r="G479" s="36">
        <v>0.01</v>
      </c>
      <c r="H479" s="33">
        <v>5</v>
      </c>
      <c r="I479" s="37"/>
      <c r="J479" s="284"/>
      <c r="K479" s="284"/>
      <c r="L479" s="33">
        <v>0.022</v>
      </c>
      <c r="M479" s="37">
        <v>0.002</v>
      </c>
      <c r="N479" s="287"/>
      <c r="O479" s="285"/>
      <c r="P479" s="342"/>
      <c r="Q479" s="35"/>
    </row>
    <row r="480" spans="1:17" s="270" customFormat="1" ht="13.5" customHeight="1">
      <c r="A480" s="52"/>
      <c r="B480" s="50"/>
      <c r="C480" s="50"/>
      <c r="D480" s="10">
        <v>2010</v>
      </c>
      <c r="E480" s="33">
        <v>5</v>
      </c>
      <c r="F480" s="36">
        <v>3</v>
      </c>
      <c r="G480" s="33">
        <v>0.01</v>
      </c>
      <c r="H480" s="33">
        <v>2</v>
      </c>
      <c r="I480" s="37"/>
      <c r="J480" s="284"/>
      <c r="K480" s="284"/>
      <c r="L480" s="33">
        <v>0.006</v>
      </c>
      <c r="M480" s="37"/>
      <c r="N480" s="287"/>
      <c r="O480" s="285"/>
      <c r="P480" s="342"/>
      <c r="Q480" s="35"/>
    </row>
    <row r="481" spans="1:17" s="270" customFormat="1" ht="41.25" customHeight="1">
      <c r="A481" s="18">
        <v>82</v>
      </c>
      <c r="B481" s="26" t="s">
        <v>266</v>
      </c>
      <c r="C481" s="10" t="s">
        <v>265</v>
      </c>
      <c r="D481" s="13">
        <v>2007</v>
      </c>
      <c r="E481" s="33">
        <v>50</v>
      </c>
      <c r="F481" s="36">
        <v>3</v>
      </c>
      <c r="G481" s="33">
        <v>0.045</v>
      </c>
      <c r="H481" s="33">
        <v>24</v>
      </c>
      <c r="I481" s="37">
        <v>0.023</v>
      </c>
      <c r="J481" s="284"/>
      <c r="K481" s="284"/>
      <c r="L481" s="33">
        <v>0.061</v>
      </c>
      <c r="M481" s="37"/>
      <c r="N481" s="287"/>
      <c r="O481" s="285"/>
      <c r="P481" s="342"/>
      <c r="Q481" s="35"/>
    </row>
    <row r="482" spans="1:16" s="272" customFormat="1" ht="92.25" customHeight="1">
      <c r="A482" s="18">
        <v>83</v>
      </c>
      <c r="B482" s="17" t="s">
        <v>422</v>
      </c>
      <c r="C482" s="10" t="s">
        <v>270</v>
      </c>
      <c r="D482" s="125" t="s">
        <v>212</v>
      </c>
      <c r="E482" s="12">
        <f>E484+E485+E486+E487+E488</f>
        <v>365</v>
      </c>
      <c r="F482" s="11">
        <v>3</v>
      </c>
      <c r="G482" s="12">
        <f>G484+G485+G486+G487+G488</f>
        <v>0.38099999999999995</v>
      </c>
      <c r="H482" s="12">
        <f>H484+H485+H486+H487+H488</f>
        <v>308</v>
      </c>
      <c r="I482" s="11"/>
      <c r="J482" s="18"/>
      <c r="K482" s="18"/>
      <c r="L482" s="12">
        <f>L484+L485+L486+L487+L488</f>
        <v>1.09</v>
      </c>
      <c r="M482" s="18"/>
      <c r="N482" s="190"/>
      <c r="O482" s="18"/>
      <c r="P482" s="288"/>
    </row>
    <row r="483" spans="1:16" s="272" customFormat="1" ht="12.75" customHeight="1">
      <c r="A483" s="3" t="s">
        <v>146</v>
      </c>
      <c r="B483" s="3" t="s">
        <v>147</v>
      </c>
      <c r="C483" s="3" t="s">
        <v>148</v>
      </c>
      <c r="D483" s="3">
        <v>1</v>
      </c>
      <c r="E483" s="3">
        <v>2</v>
      </c>
      <c r="F483" s="3">
        <v>3</v>
      </c>
      <c r="G483" s="3">
        <v>4</v>
      </c>
      <c r="H483" s="3">
        <v>5</v>
      </c>
      <c r="I483" s="3">
        <v>6</v>
      </c>
      <c r="J483" s="3">
        <v>7</v>
      </c>
      <c r="K483" s="3">
        <v>8</v>
      </c>
      <c r="L483" s="3">
        <v>9</v>
      </c>
      <c r="M483" s="545">
        <v>10</v>
      </c>
      <c r="N483" s="594">
        <v>11</v>
      </c>
      <c r="O483" s="595"/>
      <c r="P483" s="288"/>
    </row>
    <row r="484" spans="1:16" s="272" customFormat="1" ht="12" customHeight="1">
      <c r="A484" s="133"/>
      <c r="B484" s="168"/>
      <c r="C484" s="168"/>
      <c r="D484" s="14">
        <v>2006</v>
      </c>
      <c r="E484" s="12">
        <v>105</v>
      </c>
      <c r="F484" s="11">
        <v>3</v>
      </c>
      <c r="G484" s="12">
        <v>0.172</v>
      </c>
      <c r="H484" s="12">
        <v>137.2</v>
      </c>
      <c r="I484" s="12"/>
      <c r="J484" s="187"/>
      <c r="K484" s="187"/>
      <c r="L484" s="12">
        <v>0.49</v>
      </c>
      <c r="M484" s="18"/>
      <c r="N484" s="22"/>
      <c r="O484" s="30"/>
      <c r="P484" s="288"/>
    </row>
    <row r="485" spans="1:16" s="272" customFormat="1" ht="12.75" customHeight="1">
      <c r="A485" s="133"/>
      <c r="B485" s="133"/>
      <c r="C485" s="133"/>
      <c r="D485" s="14">
        <v>2007</v>
      </c>
      <c r="E485" s="12">
        <v>60</v>
      </c>
      <c r="F485" s="201">
        <v>3</v>
      </c>
      <c r="G485" s="12">
        <v>0.052</v>
      </c>
      <c r="H485" s="12">
        <v>44.8</v>
      </c>
      <c r="I485" s="16"/>
      <c r="J485" s="18"/>
      <c r="K485" s="18"/>
      <c r="L485" s="11">
        <v>0.15</v>
      </c>
      <c r="M485" s="18"/>
      <c r="N485" s="22"/>
      <c r="O485" s="30"/>
      <c r="P485" s="288"/>
    </row>
    <row r="486" spans="1:16" s="272" customFormat="1" ht="12.75" customHeight="1">
      <c r="A486" s="133"/>
      <c r="B486" s="133"/>
      <c r="C486" s="133"/>
      <c r="D486" s="14">
        <v>2008</v>
      </c>
      <c r="E486" s="190">
        <v>55</v>
      </c>
      <c r="F486" s="28">
        <v>3</v>
      </c>
      <c r="G486" s="190">
        <v>0.059</v>
      </c>
      <c r="H486" s="190">
        <v>47.6</v>
      </c>
      <c r="I486" s="28"/>
      <c r="J486" s="18"/>
      <c r="K486" s="18"/>
      <c r="L486" s="28">
        <v>0.17</v>
      </c>
      <c r="M486" s="18"/>
      <c r="N486" s="18"/>
      <c r="O486" s="18"/>
      <c r="P486" s="288"/>
    </row>
    <row r="487" spans="1:16" s="272" customFormat="1" ht="12.75" customHeight="1">
      <c r="A487" s="133"/>
      <c r="B487" s="133"/>
      <c r="C487" s="133"/>
      <c r="D487" s="14">
        <v>2009</v>
      </c>
      <c r="E487" s="190">
        <v>40</v>
      </c>
      <c r="F487" s="28">
        <v>3</v>
      </c>
      <c r="G487" s="190">
        <v>0.042</v>
      </c>
      <c r="H487" s="190">
        <v>33.6</v>
      </c>
      <c r="I487" s="28"/>
      <c r="J487" s="28"/>
      <c r="K487" s="28"/>
      <c r="L487" s="28">
        <v>0.12</v>
      </c>
      <c r="M487" s="18"/>
      <c r="N487" s="18"/>
      <c r="O487" s="18"/>
      <c r="P487" s="288"/>
    </row>
    <row r="488" spans="1:16" s="272" customFormat="1" ht="12.75" customHeight="1">
      <c r="A488" s="132"/>
      <c r="B488" s="132"/>
      <c r="C488" s="132"/>
      <c r="D488" s="10">
        <v>2010</v>
      </c>
      <c r="E488" s="190">
        <v>105</v>
      </c>
      <c r="F488" s="28">
        <v>3</v>
      </c>
      <c r="G488" s="190">
        <v>0.056</v>
      </c>
      <c r="H488" s="190">
        <v>44.8</v>
      </c>
      <c r="I488" s="28"/>
      <c r="J488" s="28"/>
      <c r="K488" s="28"/>
      <c r="L488" s="28">
        <v>0.16</v>
      </c>
      <c r="M488" s="18"/>
      <c r="N488" s="18"/>
      <c r="O488" s="18"/>
      <c r="P488" s="288"/>
    </row>
    <row r="489" spans="1:15" s="272" customFormat="1" ht="39" customHeight="1">
      <c r="A489" s="153">
        <v>84</v>
      </c>
      <c r="B489" s="353" t="s">
        <v>423</v>
      </c>
      <c r="C489" s="121" t="s">
        <v>270</v>
      </c>
      <c r="D489" s="13">
        <v>2008</v>
      </c>
      <c r="E489" s="12">
        <v>20240</v>
      </c>
      <c r="F489" s="11">
        <v>3</v>
      </c>
      <c r="G489" s="11">
        <v>4.31</v>
      </c>
      <c r="H489" s="12">
        <v>2041.6</v>
      </c>
      <c r="I489" s="11">
        <v>3.712</v>
      </c>
      <c r="J489" s="5"/>
      <c r="K489" s="5"/>
      <c r="L489" s="5"/>
      <c r="M489" s="5"/>
      <c r="N489" s="5"/>
      <c r="O489" s="5"/>
    </row>
    <row r="490" spans="1:15" s="272" customFormat="1" ht="46.5" customHeight="1">
      <c r="A490" s="18">
        <v>85</v>
      </c>
      <c r="B490" s="26" t="s">
        <v>23</v>
      </c>
      <c r="C490" s="10" t="s">
        <v>270</v>
      </c>
      <c r="D490" s="13">
        <v>2008</v>
      </c>
      <c r="E490" s="11">
        <v>1028.6</v>
      </c>
      <c r="F490" s="11">
        <v>3</v>
      </c>
      <c r="G490" s="12">
        <v>0.263</v>
      </c>
      <c r="H490" s="11">
        <v>265.4</v>
      </c>
      <c r="I490" s="5"/>
      <c r="J490" s="5"/>
      <c r="K490" s="5"/>
      <c r="L490" s="11">
        <v>0.75</v>
      </c>
      <c r="M490" s="5"/>
      <c r="N490" s="5"/>
      <c r="O490" s="5"/>
    </row>
    <row r="491" spans="1:16" s="272" customFormat="1" ht="33" customHeight="1">
      <c r="A491" s="18">
        <v>86</v>
      </c>
      <c r="B491" s="26" t="s">
        <v>424</v>
      </c>
      <c r="C491" s="10" t="s">
        <v>270</v>
      </c>
      <c r="D491" s="11">
        <v>2009</v>
      </c>
      <c r="E491" s="12">
        <v>576</v>
      </c>
      <c r="F491" s="11">
        <v>3</v>
      </c>
      <c r="G491" s="12">
        <v>0.928</v>
      </c>
      <c r="H491" s="12">
        <v>44</v>
      </c>
      <c r="I491" s="12">
        <v>0.8</v>
      </c>
      <c r="J491" s="18"/>
      <c r="K491" s="18"/>
      <c r="L491" s="28"/>
      <c r="M491" s="18"/>
      <c r="N491" s="22"/>
      <c r="O491" s="30"/>
      <c r="P491" s="288"/>
    </row>
    <row r="492" spans="1:16" s="272" customFormat="1" ht="40.5" customHeight="1">
      <c r="A492" s="153">
        <v>87</v>
      </c>
      <c r="B492" s="49" t="s">
        <v>271</v>
      </c>
      <c r="C492" s="121" t="s">
        <v>270</v>
      </c>
      <c r="D492" s="13">
        <v>2006</v>
      </c>
      <c r="E492" s="12">
        <v>203</v>
      </c>
      <c r="F492" s="11">
        <v>3</v>
      </c>
      <c r="G492" s="11">
        <v>1.16</v>
      </c>
      <c r="H492" s="12">
        <v>548.9</v>
      </c>
      <c r="I492" s="11">
        <v>0.998</v>
      </c>
      <c r="J492" s="18"/>
      <c r="K492" s="18"/>
      <c r="L492" s="28"/>
      <c r="M492" s="18"/>
      <c r="N492" s="22"/>
      <c r="O492" s="30"/>
      <c r="P492" s="288"/>
    </row>
    <row r="493" spans="1:16" s="272" customFormat="1" ht="26.25" customHeight="1">
      <c r="A493" s="226">
        <v>88</v>
      </c>
      <c r="B493" s="49" t="s">
        <v>267</v>
      </c>
      <c r="C493" s="121" t="s">
        <v>175</v>
      </c>
      <c r="D493" s="10" t="s">
        <v>212</v>
      </c>
      <c r="E493" s="33">
        <v>975</v>
      </c>
      <c r="F493" s="36">
        <v>3</v>
      </c>
      <c r="G493" s="33">
        <v>2.05</v>
      </c>
      <c r="H493" s="33">
        <v>1159</v>
      </c>
      <c r="I493" s="37"/>
      <c r="J493" s="284"/>
      <c r="K493" s="284"/>
      <c r="L493" s="37"/>
      <c r="M493" s="33">
        <v>14.5</v>
      </c>
      <c r="N493" s="286"/>
      <c r="O493" s="278"/>
      <c r="P493" s="288"/>
    </row>
    <row r="494" spans="1:16" s="272" customFormat="1" ht="12.75" customHeight="1">
      <c r="A494" s="227"/>
      <c r="B494" s="68"/>
      <c r="C494" s="224"/>
      <c r="D494" s="14">
        <v>2006</v>
      </c>
      <c r="E494" s="33">
        <v>195</v>
      </c>
      <c r="F494" s="36">
        <v>3</v>
      </c>
      <c r="G494" s="33">
        <v>0.41</v>
      </c>
      <c r="H494" s="33">
        <v>231.8</v>
      </c>
      <c r="I494" s="37"/>
      <c r="J494" s="284"/>
      <c r="K494" s="284"/>
      <c r="L494" s="37"/>
      <c r="M494" s="33">
        <v>2.9</v>
      </c>
      <c r="N494" s="286"/>
      <c r="O494" s="278"/>
      <c r="P494" s="288"/>
    </row>
    <row r="495" spans="1:16" s="272" customFormat="1" ht="12.75" customHeight="1">
      <c r="A495" s="256"/>
      <c r="B495" s="342"/>
      <c r="C495" s="491"/>
      <c r="D495" s="14">
        <v>2007</v>
      </c>
      <c r="E495" s="33">
        <v>195</v>
      </c>
      <c r="F495" s="36">
        <v>3</v>
      </c>
      <c r="G495" s="33">
        <v>0.41</v>
      </c>
      <c r="H495" s="33">
        <v>231.8</v>
      </c>
      <c r="I495" s="37"/>
      <c r="J495" s="284"/>
      <c r="K495" s="284"/>
      <c r="L495" s="37"/>
      <c r="M495" s="33">
        <v>2.9</v>
      </c>
      <c r="N495" s="286"/>
      <c r="O495" s="278"/>
      <c r="P495" s="288"/>
    </row>
    <row r="496" spans="1:16" s="272" customFormat="1" ht="12.75" customHeight="1">
      <c r="A496" s="227"/>
      <c r="B496" s="68"/>
      <c r="C496" s="224"/>
      <c r="D496" s="14">
        <v>2008</v>
      </c>
      <c r="E496" s="33">
        <v>195</v>
      </c>
      <c r="F496" s="36">
        <v>3</v>
      </c>
      <c r="G496" s="33">
        <v>0.41</v>
      </c>
      <c r="H496" s="33">
        <v>231.8</v>
      </c>
      <c r="I496" s="37"/>
      <c r="J496" s="284"/>
      <c r="K496" s="284"/>
      <c r="L496" s="37"/>
      <c r="M496" s="33">
        <v>2.9</v>
      </c>
      <c r="N496" s="286"/>
      <c r="O496" s="278"/>
      <c r="P496" s="288"/>
    </row>
    <row r="497" spans="1:16" s="272" customFormat="1" ht="12.75" customHeight="1">
      <c r="A497" s="256"/>
      <c r="B497" s="342"/>
      <c r="C497" s="491"/>
      <c r="D497" s="14">
        <v>2009</v>
      </c>
      <c r="E497" s="33">
        <v>195</v>
      </c>
      <c r="F497" s="36">
        <v>3</v>
      </c>
      <c r="G497" s="33">
        <v>0.41</v>
      </c>
      <c r="H497" s="33">
        <v>231.8</v>
      </c>
      <c r="I497" s="37"/>
      <c r="J497" s="284"/>
      <c r="K497" s="284"/>
      <c r="L497" s="37"/>
      <c r="M497" s="33">
        <v>2.9</v>
      </c>
      <c r="N497" s="286"/>
      <c r="O497" s="278"/>
      <c r="P497" s="288"/>
    </row>
    <row r="498" spans="1:16" s="272" customFormat="1" ht="12.75" customHeight="1">
      <c r="A498" s="206"/>
      <c r="B498" s="50"/>
      <c r="C498" s="225"/>
      <c r="D498" s="10">
        <v>2010</v>
      </c>
      <c r="E498" s="33">
        <v>195</v>
      </c>
      <c r="F498" s="36">
        <v>3</v>
      </c>
      <c r="G498" s="33">
        <v>0.41</v>
      </c>
      <c r="H498" s="33">
        <v>231.8</v>
      </c>
      <c r="I498" s="37"/>
      <c r="J498" s="284"/>
      <c r="K498" s="284"/>
      <c r="L498" s="37"/>
      <c r="M498" s="33">
        <v>2.9</v>
      </c>
      <c r="N498" s="286"/>
      <c r="O498" s="278"/>
      <c r="P498" s="288"/>
    </row>
    <row r="499" spans="1:16" s="272" customFormat="1" ht="66.75" customHeight="1">
      <c r="A499" s="226">
        <v>89</v>
      </c>
      <c r="B499" s="49" t="s">
        <v>268</v>
      </c>
      <c r="C499" s="223" t="s">
        <v>175</v>
      </c>
      <c r="D499" s="13" t="s">
        <v>212</v>
      </c>
      <c r="E499" s="33">
        <v>157</v>
      </c>
      <c r="F499" s="36">
        <v>3</v>
      </c>
      <c r="G499" s="33">
        <v>0.25</v>
      </c>
      <c r="H499" s="33">
        <v>267.5</v>
      </c>
      <c r="I499" s="37">
        <v>0.215</v>
      </c>
      <c r="J499" s="284"/>
      <c r="K499" s="284"/>
      <c r="L499" s="37"/>
      <c r="M499" s="37"/>
      <c r="N499" s="286"/>
      <c r="O499" s="278"/>
      <c r="P499" s="288"/>
    </row>
    <row r="500" spans="1:16" s="272" customFormat="1" ht="12.75" customHeight="1">
      <c r="A500" s="227"/>
      <c r="B500" s="68"/>
      <c r="C500" s="224"/>
      <c r="D500" s="14">
        <v>2006</v>
      </c>
      <c r="E500" s="33">
        <v>31.4</v>
      </c>
      <c r="F500" s="36">
        <v>3</v>
      </c>
      <c r="G500" s="33">
        <v>0.05</v>
      </c>
      <c r="H500" s="33">
        <v>53.5</v>
      </c>
      <c r="I500" s="37">
        <v>0.043</v>
      </c>
      <c r="J500" s="284"/>
      <c r="K500" s="284"/>
      <c r="L500" s="37"/>
      <c r="M500" s="37"/>
      <c r="N500" s="286"/>
      <c r="O500" s="278"/>
      <c r="P500" s="288"/>
    </row>
    <row r="501" spans="1:16" s="272" customFormat="1" ht="12.75" customHeight="1">
      <c r="A501" s="227"/>
      <c r="B501" s="68"/>
      <c r="C501" s="224"/>
      <c r="D501" s="14">
        <v>2007</v>
      </c>
      <c r="E501" s="33">
        <v>31.4</v>
      </c>
      <c r="F501" s="36">
        <v>3</v>
      </c>
      <c r="G501" s="33">
        <v>0.05</v>
      </c>
      <c r="H501" s="33">
        <v>53.5</v>
      </c>
      <c r="I501" s="37">
        <v>0.043</v>
      </c>
      <c r="J501" s="284"/>
      <c r="K501" s="284"/>
      <c r="L501" s="183"/>
      <c r="M501" s="37"/>
      <c r="N501" s="286"/>
      <c r="O501" s="278"/>
      <c r="P501" s="288"/>
    </row>
    <row r="502" spans="1:16" s="272" customFormat="1" ht="12.75" customHeight="1">
      <c r="A502" s="227"/>
      <c r="B502" s="68"/>
      <c r="C502" s="224"/>
      <c r="D502" s="14">
        <v>2008</v>
      </c>
      <c r="E502" s="33">
        <v>31.4</v>
      </c>
      <c r="F502" s="36">
        <v>3</v>
      </c>
      <c r="G502" s="33">
        <v>0.05</v>
      </c>
      <c r="H502" s="33">
        <v>53.5</v>
      </c>
      <c r="I502" s="37">
        <v>0.043</v>
      </c>
      <c r="J502" s="284"/>
      <c r="K502" s="284"/>
      <c r="L502" s="37"/>
      <c r="M502" s="37"/>
      <c r="N502" s="286"/>
      <c r="O502" s="278"/>
      <c r="P502" s="288"/>
    </row>
    <row r="503" spans="1:16" s="272" customFormat="1" ht="12.75" customHeight="1">
      <c r="A503" s="227"/>
      <c r="B503" s="68"/>
      <c r="C503" s="224"/>
      <c r="D503" s="88">
        <v>2009</v>
      </c>
      <c r="E503" s="33">
        <v>31.4</v>
      </c>
      <c r="F503" s="36">
        <v>3</v>
      </c>
      <c r="G503" s="33">
        <v>0.05</v>
      </c>
      <c r="H503" s="33">
        <v>53.5</v>
      </c>
      <c r="I503" s="37">
        <v>0.043</v>
      </c>
      <c r="J503" s="284"/>
      <c r="K503" s="284"/>
      <c r="L503" s="37"/>
      <c r="M503" s="37"/>
      <c r="N503" s="286"/>
      <c r="O503" s="278"/>
      <c r="P503" s="288"/>
    </row>
    <row r="504" spans="1:16" s="272" customFormat="1" ht="12.75" customHeight="1">
      <c r="A504" s="206"/>
      <c r="B504" s="50"/>
      <c r="C504" s="225"/>
      <c r="D504" s="10">
        <v>2010</v>
      </c>
      <c r="E504" s="33">
        <v>31.4</v>
      </c>
      <c r="F504" s="36">
        <v>3</v>
      </c>
      <c r="G504" s="33">
        <v>0.05</v>
      </c>
      <c r="H504" s="33">
        <v>53.5</v>
      </c>
      <c r="I504" s="37">
        <v>0.043</v>
      </c>
      <c r="J504" s="284"/>
      <c r="K504" s="284"/>
      <c r="L504" s="37"/>
      <c r="M504" s="37"/>
      <c r="N504" s="286"/>
      <c r="O504" s="278"/>
      <c r="P504" s="288"/>
    </row>
    <row r="505" spans="1:16" s="272" customFormat="1" ht="52.5" customHeight="1">
      <c r="A505" s="153">
        <v>90</v>
      </c>
      <c r="B505" s="49" t="s">
        <v>273</v>
      </c>
      <c r="C505" s="121" t="s">
        <v>274</v>
      </c>
      <c r="D505" s="13" t="s">
        <v>212</v>
      </c>
      <c r="E505" s="12">
        <v>110</v>
      </c>
      <c r="F505" s="11">
        <v>3</v>
      </c>
      <c r="G505" s="12">
        <f>G506+G507+G508+G509+G510</f>
        <v>1.1600000000000001</v>
      </c>
      <c r="H505" s="12">
        <v>410</v>
      </c>
      <c r="I505" s="16">
        <v>1</v>
      </c>
      <c r="J505" s="18"/>
      <c r="K505" s="18"/>
      <c r="L505" s="28"/>
      <c r="M505" s="18"/>
      <c r="N505" s="22"/>
      <c r="O505" s="30"/>
      <c r="P505" s="288"/>
    </row>
    <row r="506" spans="1:16" s="272" customFormat="1" ht="12.75" customHeight="1">
      <c r="A506" s="133"/>
      <c r="B506" s="133"/>
      <c r="C506" s="133"/>
      <c r="D506" s="14">
        <v>2006</v>
      </c>
      <c r="E506" s="190">
        <v>110</v>
      </c>
      <c r="F506" s="28">
        <v>3</v>
      </c>
      <c r="G506" s="190">
        <v>0.232</v>
      </c>
      <c r="H506" s="190">
        <v>82</v>
      </c>
      <c r="I506" s="191">
        <v>0.2</v>
      </c>
      <c r="J506" s="18"/>
      <c r="K506" s="18"/>
      <c r="L506" s="28"/>
      <c r="M506" s="18"/>
      <c r="N506" s="22"/>
      <c r="O506" s="30"/>
      <c r="P506" s="288"/>
    </row>
    <row r="507" spans="1:16" s="272" customFormat="1" ht="12.75" customHeight="1">
      <c r="A507" s="133"/>
      <c r="B507" s="400"/>
      <c r="C507" s="133"/>
      <c r="D507" s="210">
        <v>2007</v>
      </c>
      <c r="E507" s="18"/>
      <c r="F507" s="28">
        <v>3</v>
      </c>
      <c r="G507" s="190">
        <v>0.232</v>
      </c>
      <c r="H507" s="190">
        <v>82</v>
      </c>
      <c r="I507" s="191">
        <v>0.2</v>
      </c>
      <c r="J507" s="18"/>
      <c r="K507" s="18"/>
      <c r="L507" s="28"/>
      <c r="M507" s="18"/>
      <c r="N507" s="22"/>
      <c r="O507" s="30"/>
      <c r="P507" s="288"/>
    </row>
    <row r="508" spans="1:16" s="272" customFormat="1" ht="12.75" customHeight="1">
      <c r="A508" s="133"/>
      <c r="B508" s="400"/>
      <c r="C508" s="133"/>
      <c r="D508" s="479">
        <v>2008</v>
      </c>
      <c r="E508" s="18"/>
      <c r="F508" s="28">
        <v>3</v>
      </c>
      <c r="G508" s="190">
        <v>0.232</v>
      </c>
      <c r="H508" s="190">
        <v>82</v>
      </c>
      <c r="I508" s="191">
        <v>0.2</v>
      </c>
      <c r="J508" s="18"/>
      <c r="K508" s="18"/>
      <c r="L508" s="28"/>
      <c r="M508" s="18"/>
      <c r="N508" s="22"/>
      <c r="O508" s="30"/>
      <c r="P508" s="288"/>
    </row>
    <row r="509" spans="1:16" s="272" customFormat="1" ht="12.75" customHeight="1">
      <c r="A509" s="133"/>
      <c r="B509" s="133"/>
      <c r="C509" s="133"/>
      <c r="D509" s="10">
        <v>2009</v>
      </c>
      <c r="E509" s="18"/>
      <c r="F509" s="28">
        <v>3</v>
      </c>
      <c r="G509" s="190">
        <v>0.232</v>
      </c>
      <c r="H509" s="190">
        <v>82</v>
      </c>
      <c r="I509" s="191">
        <v>0.2</v>
      </c>
      <c r="J509" s="18"/>
      <c r="K509" s="18"/>
      <c r="L509" s="28"/>
      <c r="M509" s="18"/>
      <c r="N509" s="22"/>
      <c r="O509" s="30"/>
      <c r="P509" s="288"/>
    </row>
    <row r="510" spans="1:16" s="272" customFormat="1" ht="12.75" customHeight="1">
      <c r="A510" s="132"/>
      <c r="B510" s="132"/>
      <c r="C510" s="132"/>
      <c r="D510" s="14">
        <v>2010</v>
      </c>
      <c r="E510" s="18"/>
      <c r="F510" s="28">
        <v>3</v>
      </c>
      <c r="G510" s="190">
        <v>0.232</v>
      </c>
      <c r="H510" s="190">
        <v>82</v>
      </c>
      <c r="I510" s="191">
        <v>0.2</v>
      </c>
      <c r="J510" s="18"/>
      <c r="K510" s="18"/>
      <c r="L510" s="28"/>
      <c r="M510" s="18"/>
      <c r="N510" s="22"/>
      <c r="O510" s="30"/>
      <c r="P510" s="288"/>
    </row>
    <row r="511" spans="1:17" s="270" customFormat="1" ht="41.25" customHeight="1">
      <c r="A511" s="153">
        <v>91</v>
      </c>
      <c r="B511" s="49" t="s">
        <v>269</v>
      </c>
      <c r="C511" s="121" t="s">
        <v>263</v>
      </c>
      <c r="D511" s="13" t="s">
        <v>220</v>
      </c>
      <c r="E511" s="33">
        <v>120</v>
      </c>
      <c r="F511" s="28">
        <v>3</v>
      </c>
      <c r="G511" s="33">
        <f>G512+G513+G514+G515</f>
        <v>0.17400000000000002</v>
      </c>
      <c r="H511" s="33">
        <v>82.5</v>
      </c>
      <c r="I511" s="33">
        <v>0.15</v>
      </c>
      <c r="J511" s="284"/>
      <c r="K511" s="284"/>
      <c r="L511" s="37"/>
      <c r="M511" s="284"/>
      <c r="N511" s="287"/>
      <c r="O511" s="285"/>
      <c r="P511" s="342"/>
      <c r="Q511" s="35"/>
    </row>
    <row r="512" spans="1:17" s="270" customFormat="1" ht="15" customHeight="1">
      <c r="A512" s="69"/>
      <c r="B512" s="68"/>
      <c r="C512" s="68"/>
      <c r="D512" s="14">
        <v>2006</v>
      </c>
      <c r="E512" s="33">
        <v>20</v>
      </c>
      <c r="F512" s="28">
        <v>3</v>
      </c>
      <c r="G512" s="33">
        <v>0.023</v>
      </c>
      <c r="H512" s="33">
        <v>11</v>
      </c>
      <c r="I512" s="33">
        <v>0.02</v>
      </c>
      <c r="J512" s="284"/>
      <c r="K512" s="284"/>
      <c r="L512" s="37"/>
      <c r="M512" s="284"/>
      <c r="N512" s="287"/>
      <c r="O512" s="285"/>
      <c r="P512" s="342"/>
      <c r="Q512" s="35"/>
    </row>
    <row r="513" spans="1:17" s="270" customFormat="1" ht="12.75" customHeight="1">
      <c r="A513" s="69"/>
      <c r="B513" s="35"/>
      <c r="C513" s="68"/>
      <c r="D513" s="210">
        <v>2007</v>
      </c>
      <c r="E513" s="33">
        <v>20</v>
      </c>
      <c r="F513" s="28">
        <v>3</v>
      </c>
      <c r="G513" s="33">
        <v>0.035</v>
      </c>
      <c r="H513" s="33">
        <v>16.5</v>
      </c>
      <c r="I513" s="33">
        <v>0.025</v>
      </c>
      <c r="J513" s="284"/>
      <c r="K513" s="284"/>
      <c r="L513" s="37"/>
      <c r="M513" s="284"/>
      <c r="N513" s="287"/>
      <c r="O513" s="285"/>
      <c r="P513" s="342"/>
      <c r="Q513" s="35"/>
    </row>
    <row r="514" spans="1:17" s="270" customFormat="1" ht="15.75" customHeight="1">
      <c r="A514" s="69"/>
      <c r="B514" s="68"/>
      <c r="C514" s="68"/>
      <c r="D514" s="88">
        <v>2008</v>
      </c>
      <c r="E514" s="33">
        <v>40</v>
      </c>
      <c r="F514" s="28">
        <v>3</v>
      </c>
      <c r="G514" s="33">
        <v>0.058</v>
      </c>
      <c r="H514" s="33">
        <v>27.5</v>
      </c>
      <c r="I514" s="33">
        <v>0.05</v>
      </c>
      <c r="J514" s="284"/>
      <c r="K514" s="284"/>
      <c r="L514" s="37"/>
      <c r="M514" s="284"/>
      <c r="N514" s="287"/>
      <c r="O514" s="285"/>
      <c r="P514" s="342"/>
      <c r="Q514" s="35"/>
    </row>
    <row r="515" spans="1:17" s="270" customFormat="1" ht="15" customHeight="1">
      <c r="A515" s="52"/>
      <c r="B515" s="50"/>
      <c r="C515" s="50"/>
      <c r="D515" s="10">
        <v>2009</v>
      </c>
      <c r="E515" s="33">
        <v>40</v>
      </c>
      <c r="F515" s="28">
        <v>3</v>
      </c>
      <c r="G515" s="33">
        <v>0.058</v>
      </c>
      <c r="H515" s="33">
        <v>27.5</v>
      </c>
      <c r="I515" s="33">
        <v>0.05</v>
      </c>
      <c r="J515" s="284"/>
      <c r="K515" s="284"/>
      <c r="L515" s="37"/>
      <c r="M515" s="284"/>
      <c r="N515" s="287"/>
      <c r="O515" s="285"/>
      <c r="P515" s="342"/>
      <c r="Q515" s="35"/>
    </row>
    <row r="516" spans="1:17" s="270" customFormat="1" ht="13.5" customHeight="1">
      <c r="A516" s="3" t="s">
        <v>146</v>
      </c>
      <c r="B516" s="3" t="s">
        <v>147</v>
      </c>
      <c r="C516" s="3" t="s">
        <v>148</v>
      </c>
      <c r="D516" s="3">
        <v>1</v>
      </c>
      <c r="E516" s="3">
        <v>2</v>
      </c>
      <c r="F516" s="3">
        <v>3</v>
      </c>
      <c r="G516" s="3">
        <v>4</v>
      </c>
      <c r="H516" s="3">
        <v>5</v>
      </c>
      <c r="I516" s="3">
        <v>6</v>
      </c>
      <c r="J516" s="3">
        <v>7</v>
      </c>
      <c r="K516" s="3">
        <v>8</v>
      </c>
      <c r="L516" s="3">
        <v>9</v>
      </c>
      <c r="M516" s="545">
        <v>10</v>
      </c>
      <c r="N516" s="594">
        <v>11</v>
      </c>
      <c r="O516" s="595"/>
      <c r="P516" s="342"/>
      <c r="Q516" s="35"/>
    </row>
    <row r="517" spans="1:17" s="270" customFormat="1" ht="39.75" customHeight="1">
      <c r="A517" s="153">
        <v>92</v>
      </c>
      <c r="B517" s="49" t="s">
        <v>401</v>
      </c>
      <c r="C517" s="121" t="s">
        <v>263</v>
      </c>
      <c r="D517" s="13" t="s">
        <v>220</v>
      </c>
      <c r="E517" s="33">
        <v>159</v>
      </c>
      <c r="F517" s="28">
        <v>3</v>
      </c>
      <c r="G517" s="33">
        <v>0.03</v>
      </c>
      <c r="H517" s="33">
        <v>10.5</v>
      </c>
      <c r="I517" s="37"/>
      <c r="J517" s="284"/>
      <c r="K517" s="284"/>
      <c r="L517" s="33">
        <v>0.03</v>
      </c>
      <c r="M517" s="284"/>
      <c r="N517" s="287"/>
      <c r="O517" s="285"/>
      <c r="P517" s="342"/>
      <c r="Q517" s="35"/>
    </row>
    <row r="518" spans="1:17" s="270" customFormat="1" ht="15" customHeight="1">
      <c r="A518" s="69"/>
      <c r="B518" s="68"/>
      <c r="C518" s="68"/>
      <c r="D518" s="14">
        <v>2006</v>
      </c>
      <c r="E518" s="33">
        <v>53</v>
      </c>
      <c r="F518" s="28">
        <v>3</v>
      </c>
      <c r="G518" s="33">
        <v>0.01</v>
      </c>
      <c r="H518" s="33">
        <v>3.5</v>
      </c>
      <c r="I518" s="37"/>
      <c r="J518" s="284"/>
      <c r="K518" s="284"/>
      <c r="L518" s="33">
        <v>0.012</v>
      </c>
      <c r="M518" s="284"/>
      <c r="N518" s="287"/>
      <c r="O518" s="285"/>
      <c r="P518" s="342"/>
      <c r="Q518" s="35"/>
    </row>
    <row r="519" spans="1:17" s="270" customFormat="1" ht="15" customHeight="1">
      <c r="A519" s="69"/>
      <c r="B519" s="68"/>
      <c r="C519" s="68"/>
      <c r="D519" s="14">
        <v>2007</v>
      </c>
      <c r="E519" s="33">
        <v>53</v>
      </c>
      <c r="F519" s="28">
        <v>3</v>
      </c>
      <c r="G519" s="33">
        <v>0.01</v>
      </c>
      <c r="H519" s="33">
        <v>3.5</v>
      </c>
      <c r="I519" s="37"/>
      <c r="J519" s="284"/>
      <c r="K519" s="284"/>
      <c r="L519" s="33">
        <v>0.012</v>
      </c>
      <c r="M519" s="284"/>
      <c r="N519" s="287"/>
      <c r="O519" s="285"/>
      <c r="P519" s="342"/>
      <c r="Q519" s="35"/>
    </row>
    <row r="520" spans="1:17" s="270" customFormat="1" ht="15" customHeight="1">
      <c r="A520" s="52"/>
      <c r="B520" s="50"/>
      <c r="C520" s="50"/>
      <c r="D520" s="88">
        <v>2008</v>
      </c>
      <c r="E520" s="33">
        <v>53</v>
      </c>
      <c r="F520" s="28">
        <v>3</v>
      </c>
      <c r="G520" s="33">
        <v>0.01</v>
      </c>
      <c r="H520" s="33">
        <v>3.5</v>
      </c>
      <c r="I520" s="37"/>
      <c r="J520" s="284"/>
      <c r="K520" s="284"/>
      <c r="L520" s="33">
        <v>0.012</v>
      </c>
      <c r="M520" s="284"/>
      <c r="N520" s="287"/>
      <c r="O520" s="285"/>
      <c r="P520" s="342"/>
      <c r="Q520" s="35"/>
    </row>
    <row r="521" spans="1:16" s="270" customFormat="1" ht="38.25">
      <c r="A521" s="178">
        <v>93</v>
      </c>
      <c r="B521" s="26" t="s">
        <v>260</v>
      </c>
      <c r="C521" s="26" t="s">
        <v>261</v>
      </c>
      <c r="D521" s="13">
        <v>2006</v>
      </c>
      <c r="E521" s="33">
        <v>18</v>
      </c>
      <c r="F521" s="36">
        <v>3</v>
      </c>
      <c r="G521" s="33">
        <v>0.04</v>
      </c>
      <c r="H521" s="33">
        <f>31.8</f>
        <v>31.8</v>
      </c>
      <c r="I521" s="37"/>
      <c r="J521" s="37"/>
      <c r="K521" s="37"/>
      <c r="L521" s="33">
        <v>0.1</v>
      </c>
      <c r="M521" s="37"/>
      <c r="N521" s="286"/>
      <c r="O521" s="278"/>
      <c r="P521" s="288"/>
    </row>
    <row r="522" spans="1:15" s="270" customFormat="1" ht="38.25">
      <c r="A522" s="226"/>
      <c r="B522" s="228" t="s">
        <v>163</v>
      </c>
      <c r="C522" s="49"/>
      <c r="D522" s="2" t="s">
        <v>212</v>
      </c>
      <c r="E522" s="39">
        <f>E407+E412+E419+E425+E426+E427+E431+E432+E438+E441+E446+E453+E458+E463+E469+E475+E481+E482+E489+E490+E491+E492+E493+E499+E505+E511+E517+E521+E457</f>
        <v>40413.409999999996</v>
      </c>
      <c r="F522" s="38">
        <v>3</v>
      </c>
      <c r="G522" s="39">
        <f>G407+G412+G419+G425+G426+G427+G431+G432+G438+G441+G458+G475+G481+G463+G482+G489+G490+G491+G492+G446+G493+G499+G505+G469+G511+G517+G453+G521+G457</f>
        <v>52.093999999999994</v>
      </c>
      <c r="H522" s="39">
        <f>H407+H412+H419+H425+H426+H427+H431+H432+H438+H441+H458+H475+H481+H463+H482+H489+H490+H491+H492+H446+H493+H499+H505+H469+H511+H517+H453+H521+H457</f>
        <v>20491.739999999998</v>
      </c>
      <c r="I522" s="40">
        <f>I419+I432+I438+I481+I463+I489+I491+I492+I446+I499+I505+I469+I511+I453+I425</f>
        <v>19.796999999999993</v>
      </c>
      <c r="J522" s="40"/>
      <c r="K522" s="40"/>
      <c r="L522" s="39">
        <v>31.06</v>
      </c>
      <c r="M522" s="39">
        <f aca="true" t="shared" si="2" ref="M522:M527">M407+M441+M458+M469+M475+M493</f>
        <v>127.49199999999999</v>
      </c>
      <c r="N522" s="39">
        <f>N438+N431+N427</f>
        <v>4411.9</v>
      </c>
      <c r="O522" s="40" t="e">
        <f>O407+O412+O419+O425+O426+O427+O431+O432+O438+O441+O458+O475+O481+O463+O482+O489+O490+O491+O492+O446+O493+O499+O505+O469+O511+O517+#REF!+O521+O457</f>
        <v>#REF!</v>
      </c>
    </row>
    <row r="523" spans="1:15" s="270" customFormat="1" ht="12.75">
      <c r="A523" s="227"/>
      <c r="B523" s="68"/>
      <c r="C523" s="68"/>
      <c r="D523" s="3">
        <v>2006</v>
      </c>
      <c r="E523" s="39">
        <f>E408+E413+E420+E426+E428+E431+E433+E442+E447+E454+E459+E464+E470+E476+E484+E492+E494+E500+E506+E512+E518+E521</f>
        <v>7505.329999999999</v>
      </c>
      <c r="F523" s="38">
        <v>3</v>
      </c>
      <c r="G523" s="39">
        <f>G408+G413+G420+G426+G428+G431+G433+G442+G459+G476+G464+G484+G447+G494+G500+G506+G470+G512+G518+G454+G521+G492</f>
        <v>9.886999999999999</v>
      </c>
      <c r="H523" s="39">
        <f>H408+H413+H420+H426+H428+H431+H433+H442+H459+H476+H464+H484+H447+H494+H500+H506+H470+H512+H518+H454+H521+H492</f>
        <v>4876.75</v>
      </c>
      <c r="I523" s="40">
        <f>I420+I433+I464+I447+I500+I506+I470+I512+I454+I492</f>
        <v>4.0729999999999995</v>
      </c>
      <c r="J523" s="40"/>
      <c r="K523" s="40"/>
      <c r="L523" s="39">
        <f>L408+L413+L420+L426+L428+L431+L433+L442+L459+L476+L464+L484+L447+L494+L500+L506+L470+L512+L518+L454+L521+L492</f>
        <v>8.983400000000001</v>
      </c>
      <c r="M523" s="39">
        <f t="shared" si="2"/>
        <v>14.123</v>
      </c>
      <c r="N523" s="39">
        <f>N439+N432+N428</f>
        <v>587</v>
      </c>
      <c r="O523" s="40" t="e">
        <f>O408+O413+O420+O426+O428+O431+O433+O442+O459+O476+O464+O484+O447+O494+O500+O506+O470+O512+O518+#REF!+O521+O492</f>
        <v>#REF!</v>
      </c>
    </row>
    <row r="524" spans="1:15" s="270" customFormat="1" ht="12.75">
      <c r="A524" s="227"/>
      <c r="B524" s="35"/>
      <c r="C524" s="68"/>
      <c r="D524" s="222">
        <v>2007</v>
      </c>
      <c r="E524" s="39">
        <f>E409+E414+E425+E429+E434+E439+E443+E448+E457+E460+E465+E471+E477+E481+E485+E495+E501+E513+E519</f>
        <v>3930.28</v>
      </c>
      <c r="F524" s="38">
        <v>3</v>
      </c>
      <c r="G524" s="39">
        <f>G409+G414+G425+G429+G434+G439+G443+G460+G477+G481+G465+G485+G448+G495+G501+G507+G471+G513+G519+G457</f>
        <v>9.956999999999999</v>
      </c>
      <c r="H524" s="39">
        <f>H409+H414+H425+H429+H434+H439+H443+H460+H477+H481+H465+H485+H448+H495+H501+H507+H471+H513+H519+H457</f>
        <v>4304.35</v>
      </c>
      <c r="I524" s="40">
        <v>2.711</v>
      </c>
      <c r="J524" s="40"/>
      <c r="K524" s="40"/>
      <c r="L524" s="39">
        <f>L409+L414+L425+L429+L434+L439+L443+L460+L477+L481+L465+L485+L448+L495+L501+L507+L471+L513+L519+L457</f>
        <v>8.6904</v>
      </c>
      <c r="M524" s="39">
        <f t="shared" si="2"/>
        <v>26.391</v>
      </c>
      <c r="N524" s="39">
        <f>N440+N433+N429</f>
        <v>1179.9</v>
      </c>
      <c r="O524" s="40">
        <f>O409+O414+O425+O429+O434+O439+O443+O460+O477+O481+O465+O485+O448+O495+O501+O507+O471+O513+O519+O457</f>
        <v>0</v>
      </c>
    </row>
    <row r="525" spans="1:15" s="270" customFormat="1" ht="12.75">
      <c r="A525" s="227"/>
      <c r="B525" s="35"/>
      <c r="C525" s="68"/>
      <c r="D525" s="480">
        <v>2008</v>
      </c>
      <c r="E525" s="412">
        <f>E410+E415+E430+E435+E440+E444+E449+E461+E466+E472+E478+E486+E489+E490+E496+E502+E514+E520</f>
        <v>25702.88</v>
      </c>
      <c r="F525" s="413">
        <v>3</v>
      </c>
      <c r="G525" s="412">
        <f>G410+G415+G430+G435+G440+G444+G461+G478+G466+G486+G489+G490+G449+G496+G502+G508+G472+G514+G520</f>
        <v>16.432000000000002</v>
      </c>
      <c r="H525" s="412">
        <f>H410+H415+H430+H435+H440+H444+H461+H478+H466+H486+H489+H490+H449+H496+H502+H508+H472+H514+H520</f>
        <v>7687.9</v>
      </c>
      <c r="I525" s="380">
        <f>I435+I440+I466+I489+I449+I502+I508+I472+I514</f>
        <v>6.641</v>
      </c>
      <c r="J525" s="380"/>
      <c r="K525" s="380"/>
      <c r="L525" s="412">
        <f>L410+L415+L430+L435+L440+L444+L461+L478+L466+L486+L489+L490+L449+L496+L502+L508+L472+L514+L520</f>
        <v>12.9694</v>
      </c>
      <c r="M525" s="412">
        <f t="shared" si="2"/>
        <v>29.151999999999997</v>
      </c>
      <c r="N525" s="412">
        <f>N441+N434+N430</f>
        <v>1495</v>
      </c>
      <c r="O525" s="380">
        <f>O410+O415+O430+O435+O440+O444+O461+O478+O466+O486+O489+O490+O449+O496+O502+O508+O472+O514+O520</f>
        <v>0</v>
      </c>
    </row>
    <row r="526" spans="1:15" s="270" customFormat="1" ht="12.75">
      <c r="A526" s="227"/>
      <c r="B526" s="68"/>
      <c r="C526" s="68"/>
      <c r="D526" s="3">
        <v>2009</v>
      </c>
      <c r="E526" s="39">
        <f>E411+E417+E436+E445+E450+E455+E462+E467+E473+E479+E487+E491+E497+E503+E515</f>
        <v>1921.3400000000001</v>
      </c>
      <c r="F526" s="38">
        <v>3</v>
      </c>
      <c r="G526" s="39">
        <f>G411+G417+G436+G445+G462+G479+G467+G487+G491+G450+G497+G503+G509+G473+G515+G455</f>
        <v>7.91</v>
      </c>
      <c r="H526" s="39">
        <f>H411+H417+H436+H445+H462+H479+H467+H487+H491+H450+H497+H503+H509+H473+H515+H455</f>
        <v>1873.74</v>
      </c>
      <c r="I526" s="40">
        <f>I411+I417+I436+I445+I462+I467+I487+I491+I450+I497+I503+I509+I473+I515+I455</f>
        <v>3.419</v>
      </c>
      <c r="J526" s="40"/>
      <c r="K526" s="40"/>
      <c r="L526" s="39">
        <f>L411+L417+L436+L445+L462+L479+L467+L487+L491+L450+L497+L503+L509+L473+L515+L455</f>
        <v>0.1984</v>
      </c>
      <c r="M526" s="39">
        <f t="shared" si="2"/>
        <v>27.225999999999996</v>
      </c>
      <c r="N526" s="39">
        <f>N442+N435+N431</f>
        <v>1150</v>
      </c>
      <c r="O526" s="40" t="e">
        <f>O411+O417+O436+O445+O462+O479+O467+O487+O491+O450+O497+O503+O509+O473+O515+#REF!</f>
        <v>#REF!</v>
      </c>
    </row>
    <row r="527" spans="1:15" s="270" customFormat="1" ht="15.75" customHeight="1">
      <c r="A527" s="289"/>
      <c r="B527" s="231"/>
      <c r="C527" s="231"/>
      <c r="D527" s="2">
        <v>2010</v>
      </c>
      <c r="E527" s="39">
        <f>E418+E424+E437+E452+E456+E468+E474+E480+E488+E498+E504</f>
        <v>1353.58</v>
      </c>
      <c r="F527" s="38">
        <v>3</v>
      </c>
      <c r="G527" s="39">
        <f>G418+G424+G437+G480+G468+G488+G452+G498+G504+G510+G474+G456</f>
        <v>7.898</v>
      </c>
      <c r="H527" s="39">
        <f>H418+H424+H437+H480+H468+H488+H452+H498+H504+H510+H474+H456</f>
        <v>1749</v>
      </c>
      <c r="I527" s="40">
        <f>I424+I437+I468+I452+I504+I510+I474+I456</f>
        <v>2.9530000000000003</v>
      </c>
      <c r="J527" s="40"/>
      <c r="K527" s="40"/>
      <c r="L527" s="39">
        <f>L418+L424+L437+L480+L468+L488+L452+L498+L504+L510+L474+L456</f>
        <v>0.2224</v>
      </c>
      <c r="M527" s="39">
        <f t="shared" si="2"/>
        <v>30.599999999999998</v>
      </c>
      <c r="N527" s="39"/>
      <c r="O527" s="40" t="e">
        <f>O418+O424+O437+O480+O468+O488+O452+O498+O504+O510+O474+#REF!</f>
        <v>#REF!</v>
      </c>
    </row>
    <row r="528" spans="1:16" s="270" customFormat="1" ht="12.75">
      <c r="A528" s="598" t="s">
        <v>174</v>
      </c>
      <c r="B528" s="604"/>
      <c r="C528" s="604"/>
      <c r="D528" s="604"/>
      <c r="E528" s="604"/>
      <c r="F528" s="604"/>
      <c r="G528" s="604"/>
      <c r="H528" s="604"/>
      <c r="I528" s="604"/>
      <c r="J528" s="604"/>
      <c r="K528" s="604"/>
      <c r="L528" s="604"/>
      <c r="M528" s="604"/>
      <c r="N528" s="604"/>
      <c r="O528" s="604"/>
      <c r="P528" s="288"/>
    </row>
    <row r="529" spans="1:15" s="270" customFormat="1" ht="25.5">
      <c r="A529" s="18">
        <v>94</v>
      </c>
      <c r="B529" s="466" t="s">
        <v>393</v>
      </c>
      <c r="C529" s="467" t="s">
        <v>399</v>
      </c>
      <c r="D529" s="180">
        <v>2006</v>
      </c>
      <c r="E529" s="181">
        <v>300</v>
      </c>
      <c r="F529" s="180">
        <v>3</v>
      </c>
      <c r="G529" s="180">
        <v>0.81</v>
      </c>
      <c r="H529" s="181">
        <v>302</v>
      </c>
      <c r="I529" s="180">
        <v>0.652</v>
      </c>
      <c r="J529" s="187"/>
      <c r="K529" s="187"/>
      <c r="L529" s="432">
        <v>0.153</v>
      </c>
      <c r="M529" s="221"/>
      <c r="N529" s="3"/>
      <c r="O529" s="221"/>
    </row>
    <row r="530" spans="1:15" s="270" customFormat="1" ht="38.25">
      <c r="A530" s="153">
        <v>95</v>
      </c>
      <c r="B530" s="239" t="s">
        <v>395</v>
      </c>
      <c r="C530" s="262" t="s">
        <v>394</v>
      </c>
      <c r="D530" s="180">
        <v>2006</v>
      </c>
      <c r="E530" s="181">
        <v>1260</v>
      </c>
      <c r="F530" s="180">
        <v>3</v>
      </c>
      <c r="G530" s="180">
        <v>1.51</v>
      </c>
      <c r="H530" s="181">
        <v>715</v>
      </c>
      <c r="I530" s="261">
        <v>1.3</v>
      </c>
      <c r="J530" s="3"/>
      <c r="K530" s="3"/>
      <c r="L530" s="433"/>
      <c r="M530" s="221"/>
      <c r="N530" s="3"/>
      <c r="O530" s="221"/>
    </row>
    <row r="531" spans="1:15" s="270" customFormat="1" ht="25.5">
      <c r="A531" s="18">
        <v>96</v>
      </c>
      <c r="B531" s="239" t="s">
        <v>396</v>
      </c>
      <c r="C531" s="262" t="s">
        <v>394</v>
      </c>
      <c r="D531" s="180">
        <v>2006</v>
      </c>
      <c r="E531" s="181">
        <v>1700</v>
      </c>
      <c r="F531" s="180">
        <v>4</v>
      </c>
      <c r="G531" s="180">
        <v>1.4</v>
      </c>
      <c r="H531" s="181">
        <v>868</v>
      </c>
      <c r="I531" s="180"/>
      <c r="J531" s="180"/>
      <c r="K531" s="180"/>
      <c r="L531" s="432">
        <v>4</v>
      </c>
      <c r="M531" s="221"/>
      <c r="N531" s="3"/>
      <c r="O531" s="221"/>
    </row>
    <row r="532" spans="1:16" s="270" customFormat="1" ht="54" customHeight="1">
      <c r="A532" s="153">
        <v>97</v>
      </c>
      <c r="B532" s="49" t="s">
        <v>61</v>
      </c>
      <c r="C532" s="223" t="s">
        <v>191</v>
      </c>
      <c r="D532" s="10" t="s">
        <v>212</v>
      </c>
      <c r="E532" s="33">
        <v>540</v>
      </c>
      <c r="F532" s="36">
        <v>3</v>
      </c>
      <c r="G532" s="33">
        <v>2.27</v>
      </c>
      <c r="H532" s="33">
        <v>970</v>
      </c>
      <c r="I532" s="37"/>
      <c r="J532" s="284"/>
      <c r="K532" s="284"/>
      <c r="L532" s="33">
        <v>6.465</v>
      </c>
      <c r="M532" s="284"/>
      <c r="N532" s="286"/>
      <c r="O532" s="283"/>
      <c r="P532" s="288"/>
    </row>
    <row r="533" spans="1:16" s="270" customFormat="1" ht="13.5" customHeight="1">
      <c r="A533" s="69"/>
      <c r="B533" s="68"/>
      <c r="C533" s="224"/>
      <c r="D533" s="14">
        <v>2006</v>
      </c>
      <c r="E533" s="33">
        <v>540</v>
      </c>
      <c r="F533" s="36">
        <v>3</v>
      </c>
      <c r="G533" s="33">
        <v>0.45</v>
      </c>
      <c r="H533" s="33">
        <v>194</v>
      </c>
      <c r="I533" s="37"/>
      <c r="J533" s="284"/>
      <c r="K533" s="284"/>
      <c r="L533" s="33">
        <v>1.293</v>
      </c>
      <c r="M533" s="284"/>
      <c r="N533" s="286"/>
      <c r="O533" s="283"/>
      <c r="P533" s="288"/>
    </row>
    <row r="534" spans="1:16" s="270" customFormat="1" ht="14.25" customHeight="1">
      <c r="A534" s="69"/>
      <c r="B534" s="68"/>
      <c r="C534" s="224"/>
      <c r="D534" s="14">
        <v>2007</v>
      </c>
      <c r="E534" s="33"/>
      <c r="F534" s="36"/>
      <c r="G534" s="33">
        <v>0.45</v>
      </c>
      <c r="H534" s="33">
        <v>194</v>
      </c>
      <c r="I534" s="37"/>
      <c r="J534" s="284"/>
      <c r="K534" s="284"/>
      <c r="L534" s="33">
        <v>1.293</v>
      </c>
      <c r="M534" s="284"/>
      <c r="N534" s="286"/>
      <c r="O534" s="283"/>
      <c r="P534" s="288"/>
    </row>
    <row r="535" spans="1:16" s="270" customFormat="1" ht="15" customHeight="1">
      <c r="A535" s="69"/>
      <c r="B535" s="68"/>
      <c r="C535" s="224"/>
      <c r="D535" s="14">
        <v>2008</v>
      </c>
      <c r="E535" s="33"/>
      <c r="F535" s="36"/>
      <c r="G535" s="33">
        <v>0.45</v>
      </c>
      <c r="H535" s="33">
        <v>194</v>
      </c>
      <c r="I535" s="37"/>
      <c r="J535" s="284"/>
      <c r="K535" s="284"/>
      <c r="L535" s="33">
        <v>1.293</v>
      </c>
      <c r="M535" s="284"/>
      <c r="N535" s="286"/>
      <c r="O535" s="283"/>
      <c r="P535" s="288"/>
    </row>
    <row r="536" spans="1:16" s="270" customFormat="1" ht="15.75" customHeight="1">
      <c r="A536" s="69"/>
      <c r="B536" s="68"/>
      <c r="C536" s="224"/>
      <c r="D536" s="14">
        <v>2009</v>
      </c>
      <c r="E536" s="33"/>
      <c r="F536" s="36"/>
      <c r="G536" s="33">
        <v>0.46</v>
      </c>
      <c r="H536" s="33">
        <v>194</v>
      </c>
      <c r="I536" s="37"/>
      <c r="J536" s="284"/>
      <c r="K536" s="284"/>
      <c r="L536" s="33">
        <v>1.293</v>
      </c>
      <c r="M536" s="284"/>
      <c r="N536" s="286"/>
      <c r="O536" s="283"/>
      <c r="P536" s="288"/>
    </row>
    <row r="537" spans="1:16" s="270" customFormat="1" ht="12.75" customHeight="1">
      <c r="A537" s="52"/>
      <c r="B537" s="50"/>
      <c r="C537" s="225"/>
      <c r="D537" s="10">
        <v>2010</v>
      </c>
      <c r="E537" s="33"/>
      <c r="F537" s="36"/>
      <c r="G537" s="33">
        <v>0.46</v>
      </c>
      <c r="H537" s="33">
        <v>194</v>
      </c>
      <c r="I537" s="37"/>
      <c r="J537" s="284"/>
      <c r="K537" s="284"/>
      <c r="L537" s="33">
        <v>1.293</v>
      </c>
      <c r="M537" s="284"/>
      <c r="N537" s="286"/>
      <c r="O537" s="283"/>
      <c r="P537" s="288"/>
    </row>
    <row r="538" spans="1:16" s="270" customFormat="1" ht="41.25" customHeight="1">
      <c r="A538" s="153">
        <v>98</v>
      </c>
      <c r="B538" s="49" t="s">
        <v>287</v>
      </c>
      <c r="C538" s="223" t="s">
        <v>191</v>
      </c>
      <c r="D538" s="13" t="s">
        <v>212</v>
      </c>
      <c r="E538" s="33">
        <v>50</v>
      </c>
      <c r="F538" s="36">
        <v>3</v>
      </c>
      <c r="G538" s="33">
        <v>5.28</v>
      </c>
      <c r="H538" s="33">
        <v>5220</v>
      </c>
      <c r="I538" s="33">
        <v>4.5</v>
      </c>
      <c r="J538" s="284"/>
      <c r="K538" s="284"/>
      <c r="L538" s="33">
        <v>0.16</v>
      </c>
      <c r="M538" s="284"/>
      <c r="N538" s="286"/>
      <c r="O538" s="283"/>
      <c r="P538" s="288"/>
    </row>
    <row r="539" spans="1:16" s="270" customFormat="1" ht="12.75" customHeight="1">
      <c r="A539" s="69"/>
      <c r="B539" s="68"/>
      <c r="C539" s="224"/>
      <c r="D539" s="14">
        <v>2006</v>
      </c>
      <c r="E539" s="33">
        <v>50</v>
      </c>
      <c r="F539" s="36">
        <v>3</v>
      </c>
      <c r="G539" s="33">
        <v>1.05</v>
      </c>
      <c r="H539" s="33">
        <v>1044</v>
      </c>
      <c r="I539" s="33">
        <v>0.9</v>
      </c>
      <c r="J539" s="284"/>
      <c r="K539" s="284"/>
      <c r="L539" s="33">
        <v>0.032</v>
      </c>
      <c r="M539" s="284"/>
      <c r="N539" s="286"/>
      <c r="O539" s="283"/>
      <c r="P539" s="288"/>
    </row>
    <row r="540" spans="1:16" s="270" customFormat="1" ht="12.75" customHeight="1">
      <c r="A540" s="69"/>
      <c r="B540" s="68"/>
      <c r="C540" s="224"/>
      <c r="D540" s="14">
        <v>2007</v>
      </c>
      <c r="E540" s="33"/>
      <c r="F540" s="36"/>
      <c r="G540" s="33">
        <v>1.05</v>
      </c>
      <c r="H540" s="33">
        <v>1044</v>
      </c>
      <c r="I540" s="33">
        <v>0.9</v>
      </c>
      <c r="J540" s="284"/>
      <c r="K540" s="284"/>
      <c r="L540" s="33">
        <v>0.032</v>
      </c>
      <c r="M540" s="284"/>
      <c r="N540" s="286"/>
      <c r="O540" s="283"/>
      <c r="P540" s="288"/>
    </row>
    <row r="541" spans="1:16" s="270" customFormat="1" ht="12.75" customHeight="1">
      <c r="A541" s="69"/>
      <c r="B541" s="68"/>
      <c r="C541" s="224"/>
      <c r="D541" s="14">
        <v>2008</v>
      </c>
      <c r="E541" s="33"/>
      <c r="F541" s="36"/>
      <c r="G541" s="33">
        <v>1.06</v>
      </c>
      <c r="H541" s="33">
        <v>1044</v>
      </c>
      <c r="I541" s="33">
        <v>0.9</v>
      </c>
      <c r="J541" s="284"/>
      <c r="K541" s="284"/>
      <c r="L541" s="33">
        <v>0.032</v>
      </c>
      <c r="M541" s="284"/>
      <c r="N541" s="286"/>
      <c r="O541" s="283"/>
      <c r="P541" s="288"/>
    </row>
    <row r="542" spans="1:16" s="270" customFormat="1" ht="12.75" customHeight="1">
      <c r="A542" s="69"/>
      <c r="B542" s="35"/>
      <c r="C542" s="224"/>
      <c r="D542" s="210">
        <v>2009</v>
      </c>
      <c r="E542" s="33"/>
      <c r="F542" s="36"/>
      <c r="G542" s="33">
        <v>1.06</v>
      </c>
      <c r="H542" s="33">
        <v>1044</v>
      </c>
      <c r="I542" s="33">
        <v>0.9</v>
      </c>
      <c r="J542" s="284"/>
      <c r="K542" s="284"/>
      <c r="L542" s="33">
        <v>0.032</v>
      </c>
      <c r="M542" s="284"/>
      <c r="N542" s="286"/>
      <c r="O542" s="283"/>
      <c r="P542" s="288"/>
    </row>
    <row r="543" spans="1:16" s="270" customFormat="1" ht="12.75" customHeight="1">
      <c r="A543" s="52"/>
      <c r="B543" s="50"/>
      <c r="C543" s="225"/>
      <c r="D543" s="10">
        <v>2010</v>
      </c>
      <c r="E543" s="33"/>
      <c r="F543" s="36"/>
      <c r="G543" s="33">
        <v>1.06</v>
      </c>
      <c r="H543" s="33">
        <v>1044</v>
      </c>
      <c r="I543" s="33">
        <v>0.9</v>
      </c>
      <c r="J543" s="284"/>
      <c r="K543" s="284"/>
      <c r="L543" s="33">
        <v>0.032</v>
      </c>
      <c r="M543" s="284"/>
      <c r="N543" s="286"/>
      <c r="O543" s="283"/>
      <c r="P543" s="288"/>
    </row>
    <row r="544" spans="1:16" s="270" customFormat="1" ht="25.5">
      <c r="A544" s="153">
        <v>99</v>
      </c>
      <c r="B544" s="49" t="s">
        <v>162</v>
      </c>
      <c r="C544" s="223" t="s">
        <v>191</v>
      </c>
      <c r="D544" s="10" t="s">
        <v>212</v>
      </c>
      <c r="E544" s="33"/>
      <c r="F544" s="36"/>
      <c r="G544" s="33">
        <v>4.56</v>
      </c>
      <c r="H544" s="33">
        <v>1950</v>
      </c>
      <c r="I544" s="37"/>
      <c r="J544" s="284"/>
      <c r="K544" s="284"/>
      <c r="L544" s="33">
        <v>13</v>
      </c>
      <c r="M544" s="37"/>
      <c r="N544" s="286"/>
      <c r="O544" s="283"/>
      <c r="P544" s="288"/>
    </row>
    <row r="545" spans="1:16" ht="12.75">
      <c r="A545" s="93"/>
      <c r="B545" s="93"/>
      <c r="C545" s="93"/>
      <c r="D545" s="14">
        <v>2006</v>
      </c>
      <c r="E545" s="3"/>
      <c r="F545" s="3"/>
      <c r="G545" s="14">
        <v>0.91</v>
      </c>
      <c r="H545" s="25">
        <v>390</v>
      </c>
      <c r="I545" s="3"/>
      <c r="J545" s="3"/>
      <c r="K545" s="3"/>
      <c r="L545" s="25">
        <v>2.6</v>
      </c>
      <c r="M545" s="3"/>
      <c r="N545" s="598"/>
      <c r="O545" s="606"/>
      <c r="P545" s="135"/>
    </row>
    <row r="546" spans="1:16" ht="12.75">
      <c r="A546" s="93"/>
      <c r="B546" s="93"/>
      <c r="C546" s="93"/>
      <c r="D546" s="14">
        <v>2007</v>
      </c>
      <c r="E546" s="3"/>
      <c r="F546" s="3"/>
      <c r="G546" s="14">
        <v>0.91</v>
      </c>
      <c r="H546" s="25">
        <v>390</v>
      </c>
      <c r="I546" s="3"/>
      <c r="J546" s="3"/>
      <c r="K546" s="3"/>
      <c r="L546" s="25">
        <v>2.6</v>
      </c>
      <c r="M546" s="3"/>
      <c r="N546" s="171"/>
      <c r="O546" s="172"/>
      <c r="P546" s="135"/>
    </row>
    <row r="547" spans="1:16" ht="12.75">
      <c r="A547" s="93"/>
      <c r="B547" s="93"/>
      <c r="C547" s="93"/>
      <c r="D547" s="14">
        <v>2008</v>
      </c>
      <c r="E547" s="3"/>
      <c r="F547" s="3"/>
      <c r="G547" s="14">
        <v>0.91</v>
      </c>
      <c r="H547" s="25">
        <v>390</v>
      </c>
      <c r="I547" s="3"/>
      <c r="J547" s="3"/>
      <c r="K547" s="3"/>
      <c r="L547" s="25">
        <v>2.6</v>
      </c>
      <c r="M547" s="3"/>
      <c r="N547" s="171"/>
      <c r="O547" s="172"/>
      <c r="P547" s="135"/>
    </row>
    <row r="548" spans="1:16" ht="12.75">
      <c r="A548" s="93"/>
      <c r="B548" s="93"/>
      <c r="C548" s="93"/>
      <c r="D548" s="14">
        <v>2009</v>
      </c>
      <c r="E548" s="3"/>
      <c r="F548" s="3"/>
      <c r="G548" s="14">
        <v>0.91</v>
      </c>
      <c r="H548" s="25">
        <v>390</v>
      </c>
      <c r="I548" s="3"/>
      <c r="J548" s="3"/>
      <c r="K548" s="3"/>
      <c r="L548" s="25">
        <v>2.6</v>
      </c>
      <c r="M548" s="3"/>
      <c r="N548" s="171"/>
      <c r="O548" s="172"/>
      <c r="P548" s="135"/>
    </row>
    <row r="549" spans="1:16" ht="12.75">
      <c r="A549" s="92"/>
      <c r="B549" s="92"/>
      <c r="C549" s="92"/>
      <c r="D549" s="10">
        <v>2010</v>
      </c>
      <c r="E549" s="3"/>
      <c r="F549" s="3"/>
      <c r="G549" s="14">
        <v>0.92</v>
      </c>
      <c r="H549" s="25">
        <v>390</v>
      </c>
      <c r="I549" s="3"/>
      <c r="J549" s="3"/>
      <c r="K549" s="3"/>
      <c r="L549" s="25">
        <v>2.6</v>
      </c>
      <c r="M549" s="3"/>
      <c r="N549" s="171"/>
      <c r="O549" s="172"/>
      <c r="P549" s="135"/>
    </row>
    <row r="550" spans="1:16" ht="12.75">
      <c r="A550" s="84"/>
      <c r="B550" s="84"/>
      <c r="C550" s="84"/>
      <c r="D550" s="31"/>
      <c r="E550" s="84"/>
      <c r="F550" s="84"/>
      <c r="G550" s="399"/>
      <c r="H550" s="176"/>
      <c r="I550" s="84"/>
      <c r="J550" s="84"/>
      <c r="K550" s="84"/>
      <c r="L550" s="176"/>
      <c r="M550" s="84"/>
      <c r="N550" s="84"/>
      <c r="O550" s="113"/>
      <c r="P550" s="109"/>
    </row>
    <row r="551" spans="1:16" ht="12.75">
      <c r="A551" s="3" t="s">
        <v>146</v>
      </c>
      <c r="B551" s="3" t="s">
        <v>147</v>
      </c>
      <c r="C551" s="3" t="s">
        <v>148</v>
      </c>
      <c r="D551" s="3">
        <v>1</v>
      </c>
      <c r="E551" s="3">
        <v>2</v>
      </c>
      <c r="F551" s="3">
        <v>3</v>
      </c>
      <c r="G551" s="3">
        <v>4</v>
      </c>
      <c r="H551" s="3">
        <v>5</v>
      </c>
      <c r="I551" s="3">
        <v>6</v>
      </c>
      <c r="J551" s="3">
        <v>7</v>
      </c>
      <c r="K551" s="3">
        <v>8</v>
      </c>
      <c r="L551" s="3">
        <v>9</v>
      </c>
      <c r="M551" s="545">
        <v>10</v>
      </c>
      <c r="N551" s="594">
        <v>11</v>
      </c>
      <c r="O551" s="595"/>
      <c r="P551" s="135"/>
    </row>
    <row r="552" spans="1:16" ht="32.25" customHeight="1">
      <c r="A552" s="153">
        <v>100</v>
      </c>
      <c r="B552" s="49" t="s">
        <v>411</v>
      </c>
      <c r="C552" s="223" t="s">
        <v>191</v>
      </c>
      <c r="D552" s="10" t="s">
        <v>212</v>
      </c>
      <c r="E552" s="3"/>
      <c r="F552" s="3"/>
      <c r="G552" s="12">
        <v>3.5</v>
      </c>
      <c r="H552" s="12">
        <v>1485</v>
      </c>
      <c r="I552" s="3"/>
      <c r="J552" s="3"/>
      <c r="K552" s="3"/>
      <c r="L552" s="12">
        <v>9.9</v>
      </c>
      <c r="M552" s="3"/>
      <c r="N552" s="171"/>
      <c r="O552" s="172"/>
      <c r="P552" s="135"/>
    </row>
    <row r="553" spans="1:16" ht="12.75">
      <c r="A553" s="93"/>
      <c r="B553" s="93"/>
      <c r="C553" s="93"/>
      <c r="D553" s="14">
        <v>2006</v>
      </c>
      <c r="E553" s="3"/>
      <c r="F553" s="3"/>
      <c r="G553" s="25">
        <v>0.7</v>
      </c>
      <c r="H553" s="25">
        <v>297</v>
      </c>
      <c r="I553" s="3"/>
      <c r="J553" s="3"/>
      <c r="K553" s="3"/>
      <c r="L553" s="25">
        <v>1.98</v>
      </c>
      <c r="M553" s="3"/>
      <c r="N553" s="171"/>
      <c r="O553" s="172"/>
      <c r="P553" s="135"/>
    </row>
    <row r="554" spans="1:16" ht="12.75">
      <c r="A554" s="93"/>
      <c r="B554" s="93"/>
      <c r="C554" s="93"/>
      <c r="D554" s="14">
        <v>2007</v>
      </c>
      <c r="E554" s="3"/>
      <c r="F554" s="3"/>
      <c r="G554" s="25">
        <v>0.7</v>
      </c>
      <c r="H554" s="25">
        <v>297</v>
      </c>
      <c r="I554" s="3"/>
      <c r="J554" s="3"/>
      <c r="K554" s="3"/>
      <c r="L554" s="25">
        <v>1.98</v>
      </c>
      <c r="M554" s="3"/>
      <c r="N554" s="171"/>
      <c r="O554" s="172"/>
      <c r="P554" s="135"/>
    </row>
    <row r="555" spans="1:16" ht="12.75">
      <c r="A555" s="93"/>
      <c r="B555" s="84"/>
      <c r="C555" s="93"/>
      <c r="D555" s="210">
        <v>2008</v>
      </c>
      <c r="E555" s="3"/>
      <c r="F555" s="3"/>
      <c r="G555" s="25">
        <v>0.7</v>
      </c>
      <c r="H555" s="25">
        <v>297</v>
      </c>
      <c r="I555" s="3"/>
      <c r="J555" s="3"/>
      <c r="K555" s="3"/>
      <c r="L555" s="25">
        <v>1.98</v>
      </c>
      <c r="M555" s="3"/>
      <c r="N555" s="171"/>
      <c r="O555" s="172"/>
      <c r="P555" s="135"/>
    </row>
    <row r="556" spans="1:16" ht="12.75">
      <c r="A556" s="93"/>
      <c r="B556" s="84"/>
      <c r="C556" s="93"/>
      <c r="D556" s="210">
        <v>2009</v>
      </c>
      <c r="E556" s="3"/>
      <c r="F556" s="3"/>
      <c r="G556" s="25">
        <v>0.7</v>
      </c>
      <c r="H556" s="25">
        <v>297</v>
      </c>
      <c r="I556" s="3"/>
      <c r="J556" s="3"/>
      <c r="K556" s="3"/>
      <c r="L556" s="25">
        <v>1.98</v>
      </c>
      <c r="M556" s="3"/>
      <c r="N556" s="171"/>
      <c r="O556" s="172"/>
      <c r="P556" s="135"/>
    </row>
    <row r="557" spans="1:16" ht="12.75">
      <c r="A557" s="92"/>
      <c r="B557" s="351"/>
      <c r="C557" s="92"/>
      <c r="D557" s="115">
        <v>2010</v>
      </c>
      <c r="E557" s="3"/>
      <c r="F557" s="3"/>
      <c r="G557" s="25">
        <v>0.7</v>
      </c>
      <c r="H557" s="25">
        <v>297</v>
      </c>
      <c r="I557" s="3"/>
      <c r="J557" s="3"/>
      <c r="K557" s="3"/>
      <c r="L557" s="25">
        <v>1.98</v>
      </c>
      <c r="M557" s="3"/>
      <c r="N557" s="171"/>
      <c r="O557" s="172"/>
      <c r="P557" s="135"/>
    </row>
    <row r="558" spans="1:16" ht="38.25">
      <c r="A558" s="133">
        <v>101</v>
      </c>
      <c r="B558" s="68" t="s">
        <v>288</v>
      </c>
      <c r="C558" s="168" t="s">
        <v>289</v>
      </c>
      <c r="D558" s="10" t="s">
        <v>212</v>
      </c>
      <c r="E558" s="12">
        <v>5</v>
      </c>
      <c r="F558" s="11">
        <v>3</v>
      </c>
      <c r="G558" s="12">
        <v>1.5</v>
      </c>
      <c r="H558" s="12">
        <v>950</v>
      </c>
      <c r="I558" s="187"/>
      <c r="J558" s="187"/>
      <c r="K558" s="187"/>
      <c r="L558" s="12">
        <v>4.32</v>
      </c>
      <c r="M558" s="187"/>
      <c r="N558" s="264"/>
      <c r="O558" s="265"/>
      <c r="P558" s="135"/>
    </row>
    <row r="559" spans="1:16" ht="12.75">
      <c r="A559" s="93"/>
      <c r="B559" s="93"/>
      <c r="C559" s="93"/>
      <c r="D559" s="14">
        <v>2006</v>
      </c>
      <c r="E559" s="25">
        <v>5</v>
      </c>
      <c r="F559" s="14">
        <v>3</v>
      </c>
      <c r="G559" s="25">
        <v>0.3</v>
      </c>
      <c r="H559" s="25">
        <v>190</v>
      </c>
      <c r="I559" s="3"/>
      <c r="J559" s="3"/>
      <c r="K559" s="3"/>
      <c r="L559" s="25">
        <v>0.864</v>
      </c>
      <c r="M559" s="3"/>
      <c r="N559" s="171"/>
      <c r="O559" s="172"/>
      <c r="P559" s="135"/>
    </row>
    <row r="560" spans="1:16" ht="12.75">
      <c r="A560" s="93"/>
      <c r="B560" s="93"/>
      <c r="C560" s="93"/>
      <c r="D560" s="14">
        <v>2007</v>
      </c>
      <c r="E560" s="3"/>
      <c r="F560" s="3"/>
      <c r="G560" s="25">
        <v>0.3</v>
      </c>
      <c r="H560" s="25">
        <v>190</v>
      </c>
      <c r="I560" s="3"/>
      <c r="J560" s="3"/>
      <c r="K560" s="3"/>
      <c r="L560" s="25">
        <v>0.864</v>
      </c>
      <c r="M560" s="3"/>
      <c r="N560" s="171"/>
      <c r="O560" s="172"/>
      <c r="P560" s="135"/>
    </row>
    <row r="561" spans="1:16" ht="12.75">
      <c r="A561" s="93"/>
      <c r="B561" s="93"/>
      <c r="C561" s="93"/>
      <c r="D561" s="14">
        <v>2008</v>
      </c>
      <c r="E561" s="3"/>
      <c r="F561" s="3"/>
      <c r="G561" s="25">
        <v>0.3</v>
      </c>
      <c r="H561" s="25">
        <v>190</v>
      </c>
      <c r="I561" s="3"/>
      <c r="J561" s="3"/>
      <c r="K561" s="3"/>
      <c r="L561" s="25">
        <v>0.864</v>
      </c>
      <c r="M561" s="3"/>
      <c r="N561" s="171"/>
      <c r="O561" s="172"/>
      <c r="P561" s="135"/>
    </row>
    <row r="562" spans="1:16" ht="12.75">
      <c r="A562" s="93"/>
      <c r="B562" s="93"/>
      <c r="C562" s="93"/>
      <c r="D562" s="14">
        <v>2009</v>
      </c>
      <c r="E562" s="3"/>
      <c r="F562" s="3"/>
      <c r="G562" s="25">
        <v>0.303</v>
      </c>
      <c r="H562" s="25">
        <v>190</v>
      </c>
      <c r="I562" s="3"/>
      <c r="J562" s="3"/>
      <c r="K562" s="3"/>
      <c r="L562" s="25">
        <v>0.864</v>
      </c>
      <c r="M562" s="3"/>
      <c r="N562" s="171"/>
      <c r="O562" s="172"/>
      <c r="P562" s="135"/>
    </row>
    <row r="563" spans="1:16" ht="12.75">
      <c r="A563" s="92"/>
      <c r="B563" s="92"/>
      <c r="C563" s="92"/>
      <c r="D563" s="10">
        <v>2010</v>
      </c>
      <c r="E563" s="3"/>
      <c r="F563" s="3"/>
      <c r="G563" s="25">
        <v>0.3</v>
      </c>
      <c r="H563" s="25">
        <v>190</v>
      </c>
      <c r="I563" s="3"/>
      <c r="J563" s="3"/>
      <c r="K563" s="3"/>
      <c r="L563" s="25">
        <v>0.864</v>
      </c>
      <c r="M563" s="3"/>
      <c r="N563" s="171"/>
      <c r="O563" s="172"/>
      <c r="P563" s="135"/>
    </row>
    <row r="564" spans="1:16" ht="38.25">
      <c r="A564" s="153">
        <v>102</v>
      </c>
      <c r="B564" s="49" t="s">
        <v>290</v>
      </c>
      <c r="C564" s="121" t="s">
        <v>289</v>
      </c>
      <c r="D564" s="13" t="s">
        <v>212</v>
      </c>
      <c r="E564" s="12">
        <v>3.8</v>
      </c>
      <c r="F564" s="11">
        <v>3</v>
      </c>
      <c r="G564" s="12">
        <v>0.75</v>
      </c>
      <c r="H564" s="12">
        <v>743</v>
      </c>
      <c r="I564" s="187"/>
      <c r="J564" s="187"/>
      <c r="K564" s="187"/>
      <c r="L564" s="16"/>
      <c r="M564" s="12">
        <v>5.125</v>
      </c>
      <c r="N564" s="171"/>
      <c r="O564" s="172"/>
      <c r="P564" s="135"/>
    </row>
    <row r="565" spans="1:16" ht="12.75">
      <c r="A565" s="93"/>
      <c r="B565" s="93"/>
      <c r="C565" s="93"/>
      <c r="D565" s="14">
        <v>2006</v>
      </c>
      <c r="E565" s="25">
        <v>3.8</v>
      </c>
      <c r="F565" s="14">
        <v>3</v>
      </c>
      <c r="G565" s="25">
        <v>0.15</v>
      </c>
      <c r="H565" s="25">
        <v>148.6</v>
      </c>
      <c r="I565" s="3"/>
      <c r="J565" s="3"/>
      <c r="K565" s="3"/>
      <c r="L565" s="147"/>
      <c r="M565" s="14">
        <v>1.025</v>
      </c>
      <c r="N565" s="171"/>
      <c r="O565" s="172"/>
      <c r="P565" s="135"/>
    </row>
    <row r="566" spans="1:16" ht="12.75">
      <c r="A566" s="93"/>
      <c r="B566" s="163"/>
      <c r="C566" s="163"/>
      <c r="D566" s="14">
        <v>2007</v>
      </c>
      <c r="E566" s="3"/>
      <c r="F566" s="3"/>
      <c r="G566" s="25">
        <v>0.15</v>
      </c>
      <c r="H566" s="25">
        <v>148.6</v>
      </c>
      <c r="I566" s="3"/>
      <c r="J566" s="3"/>
      <c r="K566" s="3"/>
      <c r="L566" s="147"/>
      <c r="M566" s="14">
        <v>1.025</v>
      </c>
      <c r="N566" s="171"/>
      <c r="O566" s="172"/>
      <c r="P566" s="135"/>
    </row>
    <row r="567" spans="1:16" ht="12.75">
      <c r="A567" s="163"/>
      <c r="B567" s="163"/>
      <c r="C567" s="163"/>
      <c r="D567" s="14">
        <v>2008</v>
      </c>
      <c r="E567" s="3"/>
      <c r="F567" s="3"/>
      <c r="G567" s="25">
        <v>0.15</v>
      </c>
      <c r="H567" s="25">
        <v>148.6</v>
      </c>
      <c r="I567" s="3"/>
      <c r="J567" s="3"/>
      <c r="K567" s="3"/>
      <c r="L567" s="147"/>
      <c r="M567" s="14">
        <v>1.025</v>
      </c>
      <c r="N567" s="171"/>
      <c r="O567" s="172"/>
      <c r="P567" s="135"/>
    </row>
    <row r="568" spans="1:16" ht="12.75">
      <c r="A568" s="93"/>
      <c r="B568" s="93"/>
      <c r="C568" s="93"/>
      <c r="D568" s="14">
        <v>2009</v>
      </c>
      <c r="E568" s="3"/>
      <c r="F568" s="3"/>
      <c r="G568" s="25">
        <v>0.15</v>
      </c>
      <c r="H568" s="25">
        <v>148.6</v>
      </c>
      <c r="I568" s="3"/>
      <c r="J568" s="3"/>
      <c r="K568" s="3"/>
      <c r="L568" s="147"/>
      <c r="M568" s="14">
        <v>1.025</v>
      </c>
      <c r="N568" s="171"/>
      <c r="O568" s="172"/>
      <c r="P568" s="135"/>
    </row>
    <row r="569" spans="1:16" ht="12.75">
      <c r="A569" s="165"/>
      <c r="B569" s="165"/>
      <c r="C569" s="92"/>
      <c r="D569" s="10">
        <v>2010</v>
      </c>
      <c r="E569" s="3"/>
      <c r="F569" s="3"/>
      <c r="G569" s="25">
        <v>0.15</v>
      </c>
      <c r="H569" s="25">
        <v>148.6</v>
      </c>
      <c r="I569" s="3"/>
      <c r="J569" s="3"/>
      <c r="K569" s="3"/>
      <c r="L569" s="147"/>
      <c r="M569" s="14">
        <v>1.025</v>
      </c>
      <c r="N569" s="171"/>
      <c r="O569" s="172"/>
      <c r="P569" s="135"/>
    </row>
    <row r="570" spans="1:16" ht="38.25">
      <c r="A570" s="133">
        <v>103</v>
      </c>
      <c r="B570" s="68" t="s">
        <v>291</v>
      </c>
      <c r="C570" s="168" t="s">
        <v>289</v>
      </c>
      <c r="D570" s="13" t="s">
        <v>212</v>
      </c>
      <c r="E570" s="12">
        <v>8</v>
      </c>
      <c r="F570" s="11">
        <v>3</v>
      </c>
      <c r="G570" s="12">
        <v>1.48</v>
      </c>
      <c r="H570" s="12">
        <v>571</v>
      </c>
      <c r="I570" s="3"/>
      <c r="J570" s="3"/>
      <c r="K570" s="3"/>
      <c r="L570" s="147"/>
      <c r="M570" s="14"/>
      <c r="N570" s="171"/>
      <c r="O570" s="172"/>
      <c r="P570" s="135"/>
    </row>
    <row r="571" spans="1:16" ht="12.75">
      <c r="A571" s="93"/>
      <c r="B571" s="93"/>
      <c r="C571" s="93"/>
      <c r="D571" s="14">
        <v>2006</v>
      </c>
      <c r="E571" s="12">
        <v>8</v>
      </c>
      <c r="F571" s="11">
        <v>3</v>
      </c>
      <c r="G571" s="12">
        <v>0.29</v>
      </c>
      <c r="H571" s="12">
        <v>114.2</v>
      </c>
      <c r="I571" s="3"/>
      <c r="J571" s="3"/>
      <c r="K571" s="3"/>
      <c r="L571" s="147"/>
      <c r="M571" s="14"/>
      <c r="N571" s="171"/>
      <c r="O571" s="172"/>
      <c r="P571" s="135"/>
    </row>
    <row r="572" spans="1:16" ht="12.75">
      <c r="A572" s="93"/>
      <c r="B572" s="93"/>
      <c r="C572" s="93"/>
      <c r="D572" s="14">
        <v>2007</v>
      </c>
      <c r="E572" s="12"/>
      <c r="F572" s="11"/>
      <c r="G572" s="12">
        <v>0.29</v>
      </c>
      <c r="H572" s="12">
        <v>114.2</v>
      </c>
      <c r="I572" s="3"/>
      <c r="J572" s="3"/>
      <c r="K572" s="3"/>
      <c r="L572" s="147"/>
      <c r="M572" s="14"/>
      <c r="N572" s="171"/>
      <c r="O572" s="172"/>
      <c r="P572" s="135"/>
    </row>
    <row r="573" spans="1:16" ht="12.75">
      <c r="A573" s="93"/>
      <c r="B573" s="93"/>
      <c r="C573" s="93"/>
      <c r="D573" s="14">
        <v>2008</v>
      </c>
      <c r="E573" s="12"/>
      <c r="F573" s="11"/>
      <c r="G573" s="12">
        <v>0.3</v>
      </c>
      <c r="H573" s="12">
        <v>114.2</v>
      </c>
      <c r="I573" s="3"/>
      <c r="J573" s="3"/>
      <c r="K573" s="3"/>
      <c r="L573" s="147"/>
      <c r="M573" s="14"/>
      <c r="N573" s="171"/>
      <c r="O573" s="172"/>
      <c r="P573" s="135"/>
    </row>
    <row r="574" spans="1:16" ht="12.75">
      <c r="A574" s="93"/>
      <c r="B574" s="93"/>
      <c r="C574" s="93"/>
      <c r="D574" s="14">
        <v>2009</v>
      </c>
      <c r="E574" s="12"/>
      <c r="F574" s="11"/>
      <c r="G574" s="12">
        <v>0.3</v>
      </c>
      <c r="H574" s="12">
        <v>114.2</v>
      </c>
      <c r="I574" s="3"/>
      <c r="J574" s="3"/>
      <c r="K574" s="3"/>
      <c r="L574" s="147"/>
      <c r="M574" s="14"/>
      <c r="N574" s="171"/>
      <c r="O574" s="172"/>
      <c r="P574" s="135"/>
    </row>
    <row r="575" spans="1:16" ht="12.75">
      <c r="A575" s="92"/>
      <c r="B575" s="92"/>
      <c r="C575" s="92"/>
      <c r="D575" s="10">
        <v>2010</v>
      </c>
      <c r="E575" s="12"/>
      <c r="F575" s="11"/>
      <c r="G575" s="12">
        <v>0.3</v>
      </c>
      <c r="H575" s="12">
        <v>114.2</v>
      </c>
      <c r="I575" s="3"/>
      <c r="J575" s="3"/>
      <c r="K575" s="3"/>
      <c r="L575" s="147"/>
      <c r="M575" s="14"/>
      <c r="N575" s="171"/>
      <c r="O575" s="172"/>
      <c r="P575" s="135"/>
    </row>
    <row r="576" spans="1:16" ht="38.25">
      <c r="A576" s="91"/>
      <c r="B576" s="228" t="s">
        <v>163</v>
      </c>
      <c r="C576" s="91"/>
      <c r="D576" s="2" t="s">
        <v>212</v>
      </c>
      <c r="E576" s="328">
        <f>E529+E530+E531+E532+E538+E558+E564+E570</f>
        <v>3866.8</v>
      </c>
      <c r="F576" s="187">
        <v>3</v>
      </c>
      <c r="G576" s="334">
        <f>G529+G530+G531+G532+G538+G544+G552+G558+G564+G570</f>
        <v>23.06</v>
      </c>
      <c r="H576" s="328">
        <f>H529+H530+H531+H532+H538+H544+H552+H558+H564+H570</f>
        <v>13774</v>
      </c>
      <c r="I576" s="329">
        <f>I529+I530+I538</f>
        <v>6.452</v>
      </c>
      <c r="J576" s="3"/>
      <c r="K576" s="3"/>
      <c r="L576" s="328">
        <f>L529+L531+L532+L538+L544+L552+L558</f>
        <v>37.998</v>
      </c>
      <c r="M576" s="328">
        <f>M564</f>
        <v>5.125</v>
      </c>
      <c r="N576" s="171"/>
      <c r="O576" s="172"/>
      <c r="P576" s="135"/>
    </row>
    <row r="577" spans="1:16" ht="12.75">
      <c r="A577" s="93"/>
      <c r="B577" s="232"/>
      <c r="C577" s="93"/>
      <c r="D577" s="3">
        <v>2006</v>
      </c>
      <c r="E577" s="328">
        <f>E571+E565+E559+E539+E533+E531+E530+E529</f>
        <v>3866.8</v>
      </c>
      <c r="F577" s="187"/>
      <c r="G577" s="328">
        <f>G529+G530+G531+G533+G539+G545+G553+G559+G565+G571</f>
        <v>7.57</v>
      </c>
      <c r="H577" s="328">
        <f>H529+H530+H531+H533+H539+H545+H553+H559+H565+H571</f>
        <v>4262.8</v>
      </c>
      <c r="I577" s="98">
        <f>I529+I530+I539</f>
        <v>2.852</v>
      </c>
      <c r="J577" s="3"/>
      <c r="K577" s="3"/>
      <c r="L577" s="97">
        <f>L529+L531+L533+L539+L545+L553+L559</f>
        <v>10.922</v>
      </c>
      <c r="M577" s="3">
        <v>1.025</v>
      </c>
      <c r="N577" s="171"/>
      <c r="O577" s="113"/>
      <c r="P577" s="135"/>
    </row>
    <row r="578" spans="1:16" ht="12.75">
      <c r="A578" s="93"/>
      <c r="B578" s="232"/>
      <c r="C578" s="93"/>
      <c r="D578" s="3">
        <v>2007</v>
      </c>
      <c r="E578" s="328"/>
      <c r="F578" s="187"/>
      <c r="G578" s="328">
        <f aca="true" t="shared" si="3" ref="G578:H581">G534+G540+G546+G554+G560+G566+G572</f>
        <v>3.85</v>
      </c>
      <c r="H578" s="328">
        <f t="shared" si="3"/>
        <v>2377.7999999999997</v>
      </c>
      <c r="I578" s="98">
        <f>I540</f>
        <v>0.9</v>
      </c>
      <c r="J578" s="3"/>
      <c r="K578" s="3"/>
      <c r="L578" s="97">
        <f>L534+L540+L546+L554+L560</f>
        <v>6.768999999999999</v>
      </c>
      <c r="M578" s="3">
        <v>1.025</v>
      </c>
      <c r="N578" s="171"/>
      <c r="O578" s="113"/>
      <c r="P578" s="135"/>
    </row>
    <row r="579" spans="1:16" ht="12.75">
      <c r="A579" s="93"/>
      <c r="B579" s="232"/>
      <c r="C579" s="93"/>
      <c r="D579" s="3">
        <v>2008</v>
      </c>
      <c r="E579" s="328"/>
      <c r="F579" s="187"/>
      <c r="G579" s="328">
        <f t="shared" si="3"/>
        <v>3.8699999999999997</v>
      </c>
      <c r="H579" s="328">
        <f t="shared" si="3"/>
        <v>2377.7999999999997</v>
      </c>
      <c r="I579" s="98">
        <f>I541</f>
        <v>0.9</v>
      </c>
      <c r="J579" s="3"/>
      <c r="K579" s="3"/>
      <c r="L579" s="97">
        <f>L535+L541+L547+L555+L561</f>
        <v>6.768999999999999</v>
      </c>
      <c r="M579" s="3">
        <v>1.025</v>
      </c>
      <c r="N579" s="171"/>
      <c r="O579" s="113"/>
      <c r="P579" s="135"/>
    </row>
    <row r="580" spans="1:16" ht="12.75">
      <c r="A580" s="93"/>
      <c r="B580" s="232"/>
      <c r="C580" s="93"/>
      <c r="D580" s="3">
        <v>2009</v>
      </c>
      <c r="E580" s="328"/>
      <c r="F580" s="187"/>
      <c r="G580" s="328">
        <f t="shared" si="3"/>
        <v>3.8829999999999996</v>
      </c>
      <c r="H580" s="328">
        <f t="shared" si="3"/>
        <v>2377.7999999999997</v>
      </c>
      <c r="I580" s="98">
        <f>I542</f>
        <v>0.9</v>
      </c>
      <c r="J580" s="3"/>
      <c r="K580" s="3"/>
      <c r="L580" s="97">
        <f>L536+L542+L548+L556+L562</f>
        <v>6.768999999999999</v>
      </c>
      <c r="M580" s="3">
        <v>1.025</v>
      </c>
      <c r="N580" s="171"/>
      <c r="O580" s="113"/>
      <c r="P580" s="135"/>
    </row>
    <row r="581" spans="1:16" s="270" customFormat="1" ht="12.75">
      <c r="A581" s="289"/>
      <c r="B581" s="273"/>
      <c r="C581" s="89"/>
      <c r="D581" s="2">
        <v>2010</v>
      </c>
      <c r="E581" s="39"/>
      <c r="F581" s="38"/>
      <c r="G581" s="39">
        <f t="shared" si="3"/>
        <v>3.8899999999999992</v>
      </c>
      <c r="H581" s="39">
        <f t="shared" si="3"/>
        <v>2377.7999999999997</v>
      </c>
      <c r="I581" s="98">
        <f>I543</f>
        <v>0.9</v>
      </c>
      <c r="J581" s="335"/>
      <c r="K581" s="335"/>
      <c r="L581" s="97">
        <f>L537+L543+L549+L557+L563</f>
        <v>6.768999999999999</v>
      </c>
      <c r="M581" s="3">
        <v>1.025</v>
      </c>
      <c r="N581" s="286"/>
      <c r="O581" s="278"/>
      <c r="P581" s="288"/>
    </row>
    <row r="582" spans="1:16" s="270" customFormat="1" ht="12.75">
      <c r="A582" s="596" t="s">
        <v>176</v>
      </c>
      <c r="B582" s="597"/>
      <c r="C582" s="597"/>
      <c r="D582" s="597"/>
      <c r="E582" s="597"/>
      <c r="F582" s="597"/>
      <c r="G582" s="597"/>
      <c r="H582" s="597"/>
      <c r="I582" s="597"/>
      <c r="J582" s="597"/>
      <c r="K582" s="597"/>
      <c r="L582" s="597"/>
      <c r="M582" s="597"/>
      <c r="N582" s="597"/>
      <c r="O582" s="597"/>
      <c r="P582" s="288"/>
    </row>
    <row r="583" spans="1:16" s="270" customFormat="1" ht="12.75">
      <c r="A583" s="598" t="s">
        <v>356</v>
      </c>
      <c r="B583" s="604"/>
      <c r="C583" s="604"/>
      <c r="D583" s="604"/>
      <c r="E583" s="604"/>
      <c r="F583" s="604"/>
      <c r="G583" s="604"/>
      <c r="H583" s="604"/>
      <c r="I583" s="604"/>
      <c r="J583" s="604"/>
      <c r="K583" s="604"/>
      <c r="L583" s="604"/>
      <c r="M583" s="604"/>
      <c r="N583" s="604"/>
      <c r="O583" s="605"/>
      <c r="P583" s="288"/>
    </row>
    <row r="584" spans="1:16" s="270" customFormat="1" ht="48.75" customHeight="1">
      <c r="A584" s="153">
        <v>104</v>
      </c>
      <c r="B584" s="49" t="s">
        <v>426</v>
      </c>
      <c r="C584" s="223" t="s">
        <v>425</v>
      </c>
      <c r="D584" s="10" t="s">
        <v>212</v>
      </c>
      <c r="E584" s="33">
        <v>875</v>
      </c>
      <c r="F584" s="29" t="s">
        <v>303</v>
      </c>
      <c r="G584" s="33">
        <v>1.246</v>
      </c>
      <c r="H584" s="33">
        <v>923</v>
      </c>
      <c r="I584" s="37"/>
      <c r="J584" s="33"/>
      <c r="K584" s="37"/>
      <c r="L584" s="33">
        <v>3.55</v>
      </c>
      <c r="M584" s="33"/>
      <c r="N584" s="42"/>
      <c r="O584" s="341"/>
      <c r="P584" s="288"/>
    </row>
    <row r="585" spans="1:16" s="270" customFormat="1" ht="12.75" customHeight="1">
      <c r="A585" s="133"/>
      <c r="B585" s="35"/>
      <c r="C585" s="224"/>
      <c r="D585" s="210">
        <v>2006</v>
      </c>
      <c r="E585" s="33">
        <v>175</v>
      </c>
      <c r="F585" s="36"/>
      <c r="G585" s="33">
        <v>0.193</v>
      </c>
      <c r="H585" s="33">
        <v>143</v>
      </c>
      <c r="I585" s="37"/>
      <c r="J585" s="33"/>
      <c r="K585" s="37"/>
      <c r="L585" s="33">
        <v>0.55</v>
      </c>
      <c r="M585" s="33"/>
      <c r="N585" s="42"/>
      <c r="O585" s="341"/>
      <c r="P585" s="288"/>
    </row>
    <row r="586" spans="1:16" s="270" customFormat="1" ht="12.75" customHeight="1">
      <c r="A586" s="133"/>
      <c r="B586" s="68"/>
      <c r="C586" s="224"/>
      <c r="D586" s="14">
        <v>2007</v>
      </c>
      <c r="E586" s="33">
        <v>175</v>
      </c>
      <c r="F586" s="36"/>
      <c r="G586" s="33">
        <v>0.211</v>
      </c>
      <c r="H586" s="33">
        <v>156</v>
      </c>
      <c r="I586" s="37"/>
      <c r="J586" s="33"/>
      <c r="K586" s="37"/>
      <c r="L586" s="33">
        <v>0.6</v>
      </c>
      <c r="M586" s="33"/>
      <c r="N586" s="42"/>
      <c r="O586" s="341"/>
      <c r="P586" s="288"/>
    </row>
    <row r="587" spans="1:16" s="270" customFormat="1" ht="12.75" customHeight="1">
      <c r="A587" s="133"/>
      <c r="B587" s="68"/>
      <c r="C587" s="224"/>
      <c r="D587" s="14">
        <v>2008</v>
      </c>
      <c r="E587" s="33">
        <v>175</v>
      </c>
      <c r="F587" s="36"/>
      <c r="G587" s="33">
        <v>0.246</v>
      </c>
      <c r="H587" s="33">
        <v>182</v>
      </c>
      <c r="I587" s="37"/>
      <c r="J587" s="33"/>
      <c r="K587" s="37"/>
      <c r="L587" s="33">
        <v>0.7</v>
      </c>
      <c r="M587" s="33"/>
      <c r="N587" s="42"/>
      <c r="O587" s="341"/>
      <c r="P587" s="288"/>
    </row>
    <row r="588" spans="1:16" s="270" customFormat="1" ht="12.75" customHeight="1">
      <c r="A588" s="133"/>
      <c r="B588" s="68"/>
      <c r="C588" s="224"/>
      <c r="D588" s="14">
        <v>2009</v>
      </c>
      <c r="E588" s="33">
        <v>175</v>
      </c>
      <c r="F588" s="36"/>
      <c r="G588" s="33">
        <v>0.298</v>
      </c>
      <c r="H588" s="33">
        <v>221</v>
      </c>
      <c r="I588" s="37"/>
      <c r="J588" s="33"/>
      <c r="K588" s="37"/>
      <c r="L588" s="33">
        <v>0.85</v>
      </c>
      <c r="M588" s="33"/>
      <c r="N588" s="42"/>
      <c r="O588" s="341"/>
      <c r="P588" s="288"/>
    </row>
    <row r="589" spans="1:16" s="270" customFormat="1" ht="12.75" customHeight="1">
      <c r="A589" s="132"/>
      <c r="B589" s="50"/>
      <c r="C589" s="225"/>
      <c r="D589" s="14">
        <v>2010</v>
      </c>
      <c r="E589" s="33">
        <v>175</v>
      </c>
      <c r="F589" s="36"/>
      <c r="G589" s="33">
        <v>0.298</v>
      </c>
      <c r="H589" s="33">
        <v>221</v>
      </c>
      <c r="I589" s="37"/>
      <c r="J589" s="33"/>
      <c r="K589" s="37"/>
      <c r="L589" s="33">
        <v>0.85</v>
      </c>
      <c r="M589" s="33"/>
      <c r="N589" s="42"/>
      <c r="O589" s="341"/>
      <c r="P589" s="288"/>
    </row>
    <row r="590" spans="1:16" s="270" customFormat="1" ht="12.75" customHeight="1">
      <c r="A590" s="400"/>
      <c r="B590" s="35"/>
      <c r="C590" s="339"/>
      <c r="D590" s="399"/>
      <c r="E590" s="403"/>
      <c r="F590" s="407"/>
      <c r="G590" s="403"/>
      <c r="H590" s="403"/>
      <c r="I590" s="183"/>
      <c r="J590" s="403"/>
      <c r="K590" s="183"/>
      <c r="L590" s="403"/>
      <c r="M590" s="403"/>
      <c r="N590" s="183"/>
      <c r="O590" s="341"/>
      <c r="P590" s="272"/>
    </row>
    <row r="591" spans="1:16" s="270" customFormat="1" ht="12.75" customHeight="1">
      <c r="A591" s="400"/>
      <c r="B591" s="35"/>
      <c r="C591" s="339"/>
      <c r="D591" s="399"/>
      <c r="E591" s="403"/>
      <c r="F591" s="407"/>
      <c r="G591" s="403"/>
      <c r="H591" s="403"/>
      <c r="I591" s="183"/>
      <c r="J591" s="403"/>
      <c r="K591" s="183"/>
      <c r="L591" s="403"/>
      <c r="M591" s="403"/>
      <c r="N591" s="183"/>
      <c r="O591" s="341"/>
      <c r="P591" s="272"/>
    </row>
    <row r="592" spans="1:16" s="270" customFormat="1" ht="12.75" customHeight="1">
      <c r="A592" s="3" t="s">
        <v>146</v>
      </c>
      <c r="B592" s="3" t="s">
        <v>147</v>
      </c>
      <c r="C592" s="3" t="s">
        <v>148</v>
      </c>
      <c r="D592" s="3">
        <v>1</v>
      </c>
      <c r="E592" s="3">
        <v>2</v>
      </c>
      <c r="F592" s="3">
        <v>3</v>
      </c>
      <c r="G592" s="3">
        <v>4</v>
      </c>
      <c r="H592" s="3">
        <v>5</v>
      </c>
      <c r="I592" s="3">
        <v>6</v>
      </c>
      <c r="J592" s="3">
        <v>7</v>
      </c>
      <c r="K592" s="3">
        <v>8</v>
      </c>
      <c r="L592" s="3">
        <v>9</v>
      </c>
      <c r="M592" s="545">
        <v>10</v>
      </c>
      <c r="N592" s="594">
        <v>11</v>
      </c>
      <c r="O592" s="595"/>
      <c r="P592" s="288"/>
    </row>
    <row r="593" spans="1:16" s="270" customFormat="1" ht="38.25" customHeight="1">
      <c r="A593" s="153">
        <v>105</v>
      </c>
      <c r="B593" s="49" t="s">
        <v>427</v>
      </c>
      <c r="C593" s="223" t="s">
        <v>425</v>
      </c>
      <c r="D593" s="10" t="s">
        <v>212</v>
      </c>
      <c r="E593" s="33">
        <v>27091.2</v>
      </c>
      <c r="F593" s="36" t="s">
        <v>303</v>
      </c>
      <c r="G593" s="33"/>
      <c r="H593" s="33"/>
      <c r="I593" s="37"/>
      <c r="J593" s="33"/>
      <c r="K593" s="37"/>
      <c r="L593" s="33"/>
      <c r="M593" s="33"/>
      <c r="N593" s="42"/>
      <c r="O593" s="341"/>
      <c r="P593" s="288"/>
    </row>
    <row r="594" spans="1:16" s="270" customFormat="1" ht="12.75" customHeight="1">
      <c r="A594" s="133"/>
      <c r="B594" s="68"/>
      <c r="C594" s="224"/>
      <c r="D594" s="14">
        <v>2006</v>
      </c>
      <c r="E594" s="33">
        <v>2340</v>
      </c>
      <c r="F594" s="36"/>
      <c r="G594" s="33"/>
      <c r="H594" s="33"/>
      <c r="I594" s="37"/>
      <c r="J594" s="33"/>
      <c r="K594" s="37"/>
      <c r="L594" s="33"/>
      <c r="M594" s="33"/>
      <c r="N594" s="42"/>
      <c r="O594" s="341"/>
      <c r="P594" s="288"/>
    </row>
    <row r="595" spans="1:16" s="270" customFormat="1" ht="12.75" customHeight="1">
      <c r="A595" s="133"/>
      <c r="B595" s="68"/>
      <c r="C595" s="224"/>
      <c r="D595" s="14">
        <v>2007</v>
      </c>
      <c r="E595" s="33">
        <v>6000</v>
      </c>
      <c r="F595" s="36"/>
      <c r="G595" s="33"/>
      <c r="H595" s="33"/>
      <c r="I595" s="37"/>
      <c r="J595" s="33"/>
      <c r="K595" s="37"/>
      <c r="L595" s="33"/>
      <c r="M595" s="33"/>
      <c r="N595" s="42"/>
      <c r="O595" s="341"/>
      <c r="P595" s="288"/>
    </row>
    <row r="596" spans="1:16" s="270" customFormat="1" ht="12.75" customHeight="1">
      <c r="A596" s="133"/>
      <c r="B596" s="68"/>
      <c r="C596" s="224"/>
      <c r="D596" s="14">
        <v>2008</v>
      </c>
      <c r="E596" s="33">
        <v>6000</v>
      </c>
      <c r="F596" s="36"/>
      <c r="G596" s="33"/>
      <c r="H596" s="33"/>
      <c r="I596" s="37"/>
      <c r="J596" s="33"/>
      <c r="K596" s="37"/>
      <c r="L596" s="33"/>
      <c r="M596" s="33"/>
      <c r="N596" s="42"/>
      <c r="O596" s="341"/>
      <c r="P596" s="288"/>
    </row>
    <row r="597" spans="1:16" s="270" customFormat="1" ht="12.75" customHeight="1">
      <c r="A597" s="133"/>
      <c r="B597" s="68"/>
      <c r="C597" s="224"/>
      <c r="D597" s="14">
        <v>2009</v>
      </c>
      <c r="E597" s="33">
        <v>6000</v>
      </c>
      <c r="F597" s="36"/>
      <c r="G597" s="33"/>
      <c r="H597" s="33"/>
      <c r="I597" s="37"/>
      <c r="J597" s="33"/>
      <c r="K597" s="37"/>
      <c r="L597" s="33"/>
      <c r="M597" s="33"/>
      <c r="N597" s="42"/>
      <c r="O597" s="341"/>
      <c r="P597" s="288"/>
    </row>
    <row r="598" spans="1:16" s="270" customFormat="1" ht="13.5" customHeight="1">
      <c r="A598" s="132"/>
      <c r="B598" s="50"/>
      <c r="C598" s="225"/>
      <c r="D598" s="14">
        <v>2010</v>
      </c>
      <c r="E598" s="33">
        <v>6751.2</v>
      </c>
      <c r="F598" s="36"/>
      <c r="G598" s="33"/>
      <c r="H598" s="33"/>
      <c r="I598" s="37"/>
      <c r="J598" s="33"/>
      <c r="K598" s="37"/>
      <c r="L598" s="33"/>
      <c r="M598" s="33"/>
      <c r="N598" s="42"/>
      <c r="O598" s="341"/>
      <c r="P598" s="288"/>
    </row>
    <row r="599" spans="1:16" s="270" customFormat="1" ht="51" customHeight="1">
      <c r="A599" s="133"/>
      <c r="B599" s="232" t="s">
        <v>178</v>
      </c>
      <c r="C599" s="224"/>
      <c r="D599" s="2" t="s">
        <v>212</v>
      </c>
      <c r="E599" s="47" t="s">
        <v>124</v>
      </c>
      <c r="F599" s="36" t="s">
        <v>123</v>
      </c>
      <c r="G599" s="44">
        <v>1.246</v>
      </c>
      <c r="H599" s="44">
        <v>923</v>
      </c>
      <c r="I599" s="45"/>
      <c r="J599" s="44"/>
      <c r="K599" s="45"/>
      <c r="L599" s="44">
        <v>3.55</v>
      </c>
      <c r="M599" s="44"/>
      <c r="N599" s="188"/>
      <c r="O599" s="274"/>
      <c r="P599" s="288"/>
    </row>
    <row r="600" spans="1:16" s="270" customFormat="1" ht="12.75" customHeight="1">
      <c r="A600" s="133"/>
      <c r="B600" s="68"/>
      <c r="C600" s="224"/>
      <c r="D600" s="3">
        <v>2006</v>
      </c>
      <c r="E600" s="47">
        <f>E585+E594</f>
        <v>2515</v>
      </c>
      <c r="F600" s="99"/>
      <c r="G600" s="39">
        <v>0.193</v>
      </c>
      <c r="H600" s="39">
        <v>143</v>
      </c>
      <c r="I600" s="45"/>
      <c r="J600" s="44"/>
      <c r="K600" s="45"/>
      <c r="L600" s="39">
        <v>0.55</v>
      </c>
      <c r="M600" s="44"/>
      <c r="N600" s="42"/>
      <c r="O600" s="274"/>
      <c r="P600" s="288"/>
    </row>
    <row r="601" spans="1:16" s="270" customFormat="1" ht="12.75" customHeight="1">
      <c r="A601" s="133"/>
      <c r="B601" s="68"/>
      <c r="C601" s="224"/>
      <c r="D601" s="3">
        <v>2007</v>
      </c>
      <c r="E601" s="47">
        <f>E586+E595</f>
        <v>6175</v>
      </c>
      <c r="F601" s="99"/>
      <c r="G601" s="39">
        <v>0.211</v>
      </c>
      <c r="H601" s="39">
        <v>156</v>
      </c>
      <c r="I601" s="45"/>
      <c r="J601" s="44"/>
      <c r="K601" s="45"/>
      <c r="L601" s="39">
        <v>0.6</v>
      </c>
      <c r="M601" s="44"/>
      <c r="N601" s="42"/>
      <c r="O601" s="274"/>
      <c r="P601" s="288"/>
    </row>
    <row r="602" spans="1:16" s="270" customFormat="1" ht="12.75" customHeight="1">
      <c r="A602" s="133"/>
      <c r="B602" s="68"/>
      <c r="C602" s="224"/>
      <c r="D602" s="3">
        <v>2008</v>
      </c>
      <c r="E602" s="47">
        <f>E587+E596</f>
        <v>6175</v>
      </c>
      <c r="F602" s="99"/>
      <c r="G602" s="39">
        <v>0.246</v>
      </c>
      <c r="H602" s="39">
        <v>182</v>
      </c>
      <c r="I602" s="45"/>
      <c r="J602" s="44"/>
      <c r="K602" s="45"/>
      <c r="L602" s="39">
        <v>0.7</v>
      </c>
      <c r="M602" s="44"/>
      <c r="N602" s="42"/>
      <c r="O602" s="274"/>
      <c r="P602" s="288"/>
    </row>
    <row r="603" spans="1:16" s="270" customFormat="1" ht="12.75" customHeight="1">
      <c r="A603" s="133"/>
      <c r="B603" s="68"/>
      <c r="C603" s="224"/>
      <c r="D603" s="3">
        <v>2009</v>
      </c>
      <c r="E603" s="47">
        <f>E588+E597</f>
        <v>6175</v>
      </c>
      <c r="F603" s="99"/>
      <c r="G603" s="39">
        <v>0.298</v>
      </c>
      <c r="H603" s="39">
        <v>221</v>
      </c>
      <c r="I603" s="45"/>
      <c r="J603" s="44"/>
      <c r="K603" s="45"/>
      <c r="L603" s="39">
        <v>0.85</v>
      </c>
      <c r="M603" s="44"/>
      <c r="N603" s="42"/>
      <c r="O603" s="274"/>
      <c r="P603" s="288"/>
    </row>
    <row r="604" spans="1:16" s="270" customFormat="1" ht="11.25" customHeight="1">
      <c r="A604" s="289"/>
      <c r="B604" s="112"/>
      <c r="C604" s="112"/>
      <c r="D604" s="3">
        <v>2010</v>
      </c>
      <c r="E604" s="97">
        <f>E598+E589</f>
        <v>6926.2</v>
      </c>
      <c r="F604" s="5"/>
      <c r="G604" s="39">
        <v>0.298</v>
      </c>
      <c r="H604" s="39">
        <v>221</v>
      </c>
      <c r="I604" s="5"/>
      <c r="J604" s="5"/>
      <c r="K604" s="5"/>
      <c r="L604" s="39">
        <v>0.85</v>
      </c>
      <c r="M604" s="5"/>
      <c r="N604" s="19"/>
      <c r="O604" s="457"/>
      <c r="P604" s="288"/>
    </row>
    <row r="605" spans="1:16" s="270" customFormat="1" ht="12.75" customHeight="1">
      <c r="A605" s="596" t="s">
        <v>177</v>
      </c>
      <c r="B605" s="601"/>
      <c r="C605" s="601"/>
      <c r="D605" s="601"/>
      <c r="E605" s="601"/>
      <c r="F605" s="601"/>
      <c r="G605" s="601"/>
      <c r="H605" s="601"/>
      <c r="I605" s="601"/>
      <c r="J605" s="601"/>
      <c r="K605" s="601"/>
      <c r="L605" s="601"/>
      <c r="M605" s="601"/>
      <c r="N605" s="601"/>
      <c r="O605" s="601"/>
      <c r="P605" s="288"/>
    </row>
    <row r="606" spans="1:16" s="270" customFormat="1" ht="38.25">
      <c r="A606" s="226">
        <v>106</v>
      </c>
      <c r="B606" s="49" t="s">
        <v>357</v>
      </c>
      <c r="C606" s="121" t="s">
        <v>314</v>
      </c>
      <c r="D606" s="225" t="s">
        <v>212</v>
      </c>
      <c r="E606" s="205">
        <f>E607+E608+E609+E610+E611</f>
        <v>40367</v>
      </c>
      <c r="F606" s="202" t="s">
        <v>303</v>
      </c>
      <c r="G606" s="205">
        <f>G607+G608+G609+G610+G611</f>
        <v>34.17</v>
      </c>
      <c r="H606" s="205">
        <v>7421.16</v>
      </c>
      <c r="I606" s="204">
        <v>29.28</v>
      </c>
      <c r="J606" s="203"/>
      <c r="K606" s="359"/>
      <c r="L606" s="205">
        <f>L607+L608+L609+L610+L611</f>
        <v>0.6</v>
      </c>
      <c r="M606" s="108"/>
      <c r="N606" s="286"/>
      <c r="O606" s="278"/>
      <c r="P606" s="288"/>
    </row>
    <row r="607" spans="1:16" s="270" customFormat="1" ht="12.75">
      <c r="A607" s="69"/>
      <c r="B607" s="168" t="s">
        <v>358</v>
      </c>
      <c r="C607" s="68"/>
      <c r="D607" s="14">
        <v>2006</v>
      </c>
      <c r="E607" s="46">
        <v>7085</v>
      </c>
      <c r="F607" s="36" t="s">
        <v>315</v>
      </c>
      <c r="G607" s="107">
        <v>5.26</v>
      </c>
      <c r="H607" s="107">
        <v>1149.3</v>
      </c>
      <c r="I607" s="108">
        <v>4.5</v>
      </c>
      <c r="J607" s="108"/>
      <c r="K607" s="359"/>
      <c r="L607" s="107">
        <v>0.12</v>
      </c>
      <c r="M607" s="108"/>
      <c r="N607" s="286"/>
      <c r="O607" s="278"/>
      <c r="P607" s="288"/>
    </row>
    <row r="608" spans="1:16" s="270" customFormat="1" ht="12.75">
      <c r="A608" s="252"/>
      <c r="B608" s="396" t="s">
        <v>359</v>
      </c>
      <c r="C608" s="342"/>
      <c r="D608" s="14">
        <v>2007</v>
      </c>
      <c r="E608" s="46">
        <v>7675</v>
      </c>
      <c r="F608" s="36" t="s">
        <v>316</v>
      </c>
      <c r="G608" s="107">
        <v>5.7</v>
      </c>
      <c r="H608" s="107">
        <v>1243.16</v>
      </c>
      <c r="I608" s="108">
        <v>4.88</v>
      </c>
      <c r="J608" s="108"/>
      <c r="K608" s="359"/>
      <c r="L608" s="107">
        <v>0.12</v>
      </c>
      <c r="M608" s="108"/>
      <c r="N608" s="286"/>
      <c r="O608" s="278"/>
      <c r="P608" s="288"/>
    </row>
    <row r="609" spans="1:16" s="270" customFormat="1" ht="12.75">
      <c r="A609" s="69"/>
      <c r="B609" s="168" t="s">
        <v>360</v>
      </c>
      <c r="C609" s="68"/>
      <c r="D609" s="14">
        <v>2008</v>
      </c>
      <c r="E609" s="46">
        <v>8855</v>
      </c>
      <c r="F609" s="36" t="s">
        <v>317</v>
      </c>
      <c r="G609" s="107">
        <v>6.56</v>
      </c>
      <c r="H609" s="107">
        <v>1425.94</v>
      </c>
      <c r="I609" s="108">
        <v>5.62</v>
      </c>
      <c r="J609" s="108"/>
      <c r="K609" s="359"/>
      <c r="L609" s="107">
        <v>0.12</v>
      </c>
      <c r="M609" s="108"/>
      <c r="N609" s="286"/>
      <c r="O609" s="278"/>
      <c r="P609" s="288"/>
    </row>
    <row r="610" spans="1:16" s="270" customFormat="1" ht="12.75">
      <c r="A610" s="252"/>
      <c r="B610" s="396" t="s">
        <v>361</v>
      </c>
      <c r="C610" s="342"/>
      <c r="D610" s="14">
        <v>2009</v>
      </c>
      <c r="E610" s="46">
        <v>9092</v>
      </c>
      <c r="F610" s="36"/>
      <c r="G610" s="107">
        <v>6.75</v>
      </c>
      <c r="H610" s="107">
        <v>1465.46</v>
      </c>
      <c r="I610" s="108">
        <v>5.78</v>
      </c>
      <c r="J610" s="108"/>
      <c r="K610" s="359"/>
      <c r="L610" s="107">
        <v>0.12</v>
      </c>
      <c r="M610" s="108"/>
      <c r="N610" s="286"/>
      <c r="O610" s="278"/>
      <c r="P610" s="288"/>
    </row>
    <row r="611" spans="1:16" s="270" customFormat="1" ht="12.75">
      <c r="A611" s="52"/>
      <c r="B611" s="167" t="s">
        <v>362</v>
      </c>
      <c r="C611" s="50"/>
      <c r="D611" s="10">
        <v>2010</v>
      </c>
      <c r="E611" s="46">
        <v>7660</v>
      </c>
      <c r="F611" s="36"/>
      <c r="G611" s="107">
        <v>9.9</v>
      </c>
      <c r="H611" s="107">
        <v>2137.3</v>
      </c>
      <c r="I611" s="108">
        <v>8.5</v>
      </c>
      <c r="J611" s="108"/>
      <c r="K611" s="359"/>
      <c r="L611" s="107">
        <v>0.12</v>
      </c>
      <c r="M611" s="108"/>
      <c r="N611" s="286"/>
      <c r="O611" s="278"/>
      <c r="P611" s="288"/>
    </row>
    <row r="612" spans="1:16" s="270" customFormat="1" ht="54" customHeight="1">
      <c r="A612" s="226">
        <v>107</v>
      </c>
      <c r="B612" s="49" t="s">
        <v>363</v>
      </c>
      <c r="C612" s="121" t="s">
        <v>192</v>
      </c>
      <c r="D612" s="225" t="s">
        <v>212</v>
      </c>
      <c r="E612" s="33">
        <f>E613+E614+E615+E616+E617</f>
        <v>48200</v>
      </c>
      <c r="F612" s="36" t="s">
        <v>303</v>
      </c>
      <c r="G612" s="33">
        <v>3.487</v>
      </c>
      <c r="H612" s="33">
        <f>SUM(H613:H617)</f>
        <v>1899.18</v>
      </c>
      <c r="I612" s="37">
        <f>SUM(I613:I617)</f>
        <v>1.218</v>
      </c>
      <c r="J612" s="37"/>
      <c r="K612" s="360"/>
      <c r="L612" s="33">
        <v>0.05</v>
      </c>
      <c r="M612" s="33">
        <f>SUM(M613:M617)</f>
        <v>14.41</v>
      </c>
      <c r="N612" s="286"/>
      <c r="O612" s="278"/>
      <c r="P612" s="288"/>
    </row>
    <row r="613" spans="1:16" s="270" customFormat="1" ht="13.5" customHeight="1">
      <c r="A613" s="227"/>
      <c r="B613" s="224" t="s">
        <v>319</v>
      </c>
      <c r="C613" s="168" t="s">
        <v>134</v>
      </c>
      <c r="D613" s="14">
        <v>2006</v>
      </c>
      <c r="E613" s="33">
        <v>8400</v>
      </c>
      <c r="F613" s="36" t="s">
        <v>315</v>
      </c>
      <c r="G613" s="33">
        <f>I613*1.16+L613*0.351+M613*0.143</f>
        <v>0.635834</v>
      </c>
      <c r="H613" s="33">
        <v>339.86</v>
      </c>
      <c r="I613" s="37">
        <v>0.231</v>
      </c>
      <c r="J613" s="37"/>
      <c r="K613" s="360"/>
      <c r="L613" s="33">
        <v>0.01</v>
      </c>
      <c r="M613" s="33">
        <v>2.548</v>
      </c>
      <c r="N613" s="286"/>
      <c r="O613" s="278"/>
      <c r="P613" s="288"/>
    </row>
    <row r="614" spans="1:16" s="270" customFormat="1" ht="15" customHeight="1">
      <c r="A614" s="227"/>
      <c r="B614" s="224" t="s">
        <v>364</v>
      </c>
      <c r="C614" s="168" t="s">
        <v>76</v>
      </c>
      <c r="D614" s="14">
        <v>2007</v>
      </c>
      <c r="E614" s="33">
        <v>8100</v>
      </c>
      <c r="F614" s="36" t="s">
        <v>316</v>
      </c>
      <c r="G614" s="33">
        <f>I614*1.16+L614*0.351+M614*0.143</f>
        <v>0.6515799999999999</v>
      </c>
      <c r="H614" s="33">
        <v>351.32</v>
      </c>
      <c r="I614" s="37">
        <v>0.232</v>
      </c>
      <c r="J614" s="37"/>
      <c r="K614" s="360"/>
      <c r="L614" s="33">
        <v>0.01</v>
      </c>
      <c r="M614" s="33">
        <v>2.65</v>
      </c>
      <c r="N614" s="286"/>
      <c r="O614" s="278"/>
      <c r="P614" s="288"/>
    </row>
    <row r="615" spans="1:16" s="270" customFormat="1" ht="13.5" customHeight="1">
      <c r="A615" s="227"/>
      <c r="B615" s="224" t="s">
        <v>365</v>
      </c>
      <c r="C615" s="168" t="s">
        <v>135</v>
      </c>
      <c r="D615" s="14">
        <v>2008</v>
      </c>
      <c r="E615" s="33">
        <v>9000</v>
      </c>
      <c r="F615" s="36" t="s">
        <v>317</v>
      </c>
      <c r="G615" s="33">
        <f>I615*1.16+L615*0.351+M615*0.143</f>
        <v>0.680196</v>
      </c>
      <c r="H615" s="33">
        <v>372.69</v>
      </c>
      <c r="I615" s="37">
        <v>0.233</v>
      </c>
      <c r="J615" s="37"/>
      <c r="K615" s="360"/>
      <c r="L615" s="33">
        <v>0.01</v>
      </c>
      <c r="M615" s="33">
        <v>2.842</v>
      </c>
      <c r="N615" s="286"/>
      <c r="O615" s="278"/>
      <c r="P615" s="288"/>
    </row>
    <row r="616" spans="1:16" s="270" customFormat="1" ht="13.5" customHeight="1">
      <c r="A616" s="227"/>
      <c r="B616" s="224" t="s">
        <v>366</v>
      </c>
      <c r="C616" s="168" t="s">
        <v>136</v>
      </c>
      <c r="D616" s="88">
        <v>2009</v>
      </c>
      <c r="E616" s="33">
        <v>10600</v>
      </c>
      <c r="F616" s="36"/>
      <c r="G616" s="33">
        <f>I616*1.16+L616*0.351+M616*0.143</f>
        <v>0.714024</v>
      </c>
      <c r="H616" s="33">
        <v>395.49</v>
      </c>
      <c r="I616" s="37">
        <v>0.238</v>
      </c>
      <c r="J616" s="37"/>
      <c r="K616" s="360"/>
      <c r="L616" s="33">
        <v>0.01</v>
      </c>
      <c r="M616" s="33">
        <v>3.038</v>
      </c>
      <c r="N616" s="286"/>
      <c r="O616" s="278"/>
      <c r="P616" s="288"/>
    </row>
    <row r="617" spans="1:16" s="270" customFormat="1" ht="13.5" customHeight="1">
      <c r="A617" s="206"/>
      <c r="B617" s="352" t="s">
        <v>367</v>
      </c>
      <c r="C617" s="167" t="s">
        <v>137</v>
      </c>
      <c r="D617" s="115">
        <v>2010</v>
      </c>
      <c r="E617" s="33">
        <v>12100</v>
      </c>
      <c r="F617" s="36"/>
      <c r="G617" s="33">
        <f>I617*1.16+L617*0.351+M617*0.143</f>
        <v>0.809426</v>
      </c>
      <c r="H617" s="33">
        <v>439.82</v>
      </c>
      <c r="I617" s="37">
        <v>0.284</v>
      </c>
      <c r="J617" s="37"/>
      <c r="K617" s="360"/>
      <c r="L617" s="33">
        <v>0.01</v>
      </c>
      <c r="M617" s="33">
        <v>3.332</v>
      </c>
      <c r="N617" s="286"/>
      <c r="O617" s="278"/>
      <c r="P617" s="288"/>
    </row>
    <row r="618" spans="1:16" s="270" customFormat="1" ht="54" customHeight="1">
      <c r="A618" s="227">
        <v>108</v>
      </c>
      <c r="B618" s="68" t="s">
        <v>62</v>
      </c>
      <c r="C618" s="168" t="s">
        <v>192</v>
      </c>
      <c r="D618" s="225" t="s">
        <v>212</v>
      </c>
      <c r="E618" s="33">
        <f>E619+E620+E621+E622+E623</f>
        <v>3507</v>
      </c>
      <c r="F618" s="36">
        <v>2.3</v>
      </c>
      <c r="G618" s="33">
        <f>G619+G620+G621+G622+G623</f>
        <v>0.222</v>
      </c>
      <c r="H618" s="33">
        <f>SUM(H619:H623)</f>
        <v>46.93000000000001</v>
      </c>
      <c r="I618" s="33">
        <f>SUM(I619:I623)</f>
        <v>0.19</v>
      </c>
      <c r="J618" s="284"/>
      <c r="K618" s="360"/>
      <c r="L618" s="33"/>
      <c r="M618" s="284"/>
      <c r="N618" s="286"/>
      <c r="O618" s="278"/>
      <c r="P618" s="288"/>
    </row>
    <row r="619" spans="1:16" s="270" customFormat="1" ht="12.75" customHeight="1">
      <c r="A619" s="69"/>
      <c r="B619" s="168" t="s">
        <v>112</v>
      </c>
      <c r="C619" s="168" t="s">
        <v>135</v>
      </c>
      <c r="D619" s="14">
        <v>2006</v>
      </c>
      <c r="E619" s="33">
        <v>528</v>
      </c>
      <c r="F619" s="36" t="s">
        <v>320</v>
      </c>
      <c r="G619" s="33">
        <v>0.035</v>
      </c>
      <c r="H619" s="33">
        <v>7.41</v>
      </c>
      <c r="I619" s="37">
        <v>0.03</v>
      </c>
      <c r="J619" s="284"/>
      <c r="K619" s="360"/>
      <c r="L619" s="33"/>
      <c r="M619" s="284"/>
      <c r="N619" s="286"/>
      <c r="O619" s="278"/>
      <c r="P619" s="288"/>
    </row>
    <row r="620" spans="1:16" s="270" customFormat="1" ht="15" customHeight="1">
      <c r="A620" s="69"/>
      <c r="B620" s="168" t="s">
        <v>113</v>
      </c>
      <c r="C620" s="168" t="s">
        <v>134</v>
      </c>
      <c r="D620" s="14">
        <v>2007</v>
      </c>
      <c r="E620" s="33">
        <v>565</v>
      </c>
      <c r="F620" s="36" t="s">
        <v>321</v>
      </c>
      <c r="G620" s="33">
        <v>0.035</v>
      </c>
      <c r="H620" s="33">
        <v>7.41</v>
      </c>
      <c r="I620" s="37">
        <v>0.03</v>
      </c>
      <c r="J620" s="284"/>
      <c r="K620" s="360"/>
      <c r="L620" s="33"/>
      <c r="M620" s="284"/>
      <c r="N620" s="286"/>
      <c r="O620" s="278"/>
      <c r="P620" s="288"/>
    </row>
    <row r="621" spans="1:16" s="270" customFormat="1" ht="15" customHeight="1">
      <c r="A621" s="69"/>
      <c r="B621" s="168" t="s">
        <v>114</v>
      </c>
      <c r="C621" s="168"/>
      <c r="D621" s="86">
        <v>2008</v>
      </c>
      <c r="E621" s="33">
        <v>754</v>
      </c>
      <c r="F621" s="36"/>
      <c r="G621" s="33">
        <v>0.046</v>
      </c>
      <c r="H621" s="33">
        <v>9.88</v>
      </c>
      <c r="I621" s="37">
        <v>0.04</v>
      </c>
      <c r="J621" s="284"/>
      <c r="K621" s="360"/>
      <c r="L621" s="33"/>
      <c r="M621" s="284"/>
      <c r="N621" s="286"/>
      <c r="O621" s="278"/>
      <c r="P621" s="288"/>
    </row>
    <row r="622" spans="1:16" s="270" customFormat="1" ht="15" customHeight="1">
      <c r="A622" s="69"/>
      <c r="B622" s="168" t="s">
        <v>115</v>
      </c>
      <c r="C622" s="168"/>
      <c r="D622" s="86">
        <v>2009</v>
      </c>
      <c r="E622" s="33">
        <v>720</v>
      </c>
      <c r="F622" s="36"/>
      <c r="G622" s="33">
        <v>0.046</v>
      </c>
      <c r="H622" s="33">
        <v>9.88</v>
      </c>
      <c r="I622" s="37">
        <v>0.04</v>
      </c>
      <c r="J622" s="284"/>
      <c r="K622" s="360"/>
      <c r="L622" s="33"/>
      <c r="M622" s="284"/>
      <c r="N622" s="286"/>
      <c r="O622" s="278"/>
      <c r="P622" s="288"/>
    </row>
    <row r="623" spans="1:16" s="270" customFormat="1" ht="15" customHeight="1">
      <c r="A623" s="52"/>
      <c r="B623" s="167" t="s">
        <v>116</v>
      </c>
      <c r="C623" s="168"/>
      <c r="D623" s="86">
        <v>2010</v>
      </c>
      <c r="E623" s="33">
        <v>940</v>
      </c>
      <c r="F623" s="36"/>
      <c r="G623" s="33">
        <v>0.06</v>
      </c>
      <c r="H623" s="33">
        <v>12.35</v>
      </c>
      <c r="I623" s="37">
        <v>0.05</v>
      </c>
      <c r="J623" s="284"/>
      <c r="K623" s="360"/>
      <c r="L623" s="33"/>
      <c r="M623" s="284"/>
      <c r="N623" s="286"/>
      <c r="O623" s="278"/>
      <c r="P623" s="288"/>
    </row>
    <row r="624" spans="1:16" s="270" customFormat="1" ht="27" customHeight="1">
      <c r="A624" s="226">
        <v>109</v>
      </c>
      <c r="B624" s="49" t="s">
        <v>24</v>
      </c>
      <c r="C624" s="121" t="s">
        <v>192</v>
      </c>
      <c r="D624" s="167" t="s">
        <v>212</v>
      </c>
      <c r="E624" s="33">
        <f>E625+E626+E627+E628+E629</f>
        <v>8810</v>
      </c>
      <c r="F624" s="36">
        <v>2.3</v>
      </c>
      <c r="G624" s="33">
        <f>G625+G626+G627+G628+G629</f>
        <v>0.68</v>
      </c>
      <c r="H624" s="33">
        <f>SUM(H625:H629)</f>
        <v>435.70000000000005</v>
      </c>
      <c r="I624" s="33">
        <f>SUM(I625:I629)</f>
        <v>0.18</v>
      </c>
      <c r="J624" s="284"/>
      <c r="K624" s="360"/>
      <c r="L624" s="33">
        <v>1.25</v>
      </c>
      <c r="M624" s="284"/>
      <c r="N624" s="286"/>
      <c r="O624" s="278"/>
      <c r="P624" s="288"/>
    </row>
    <row r="625" spans="1:16" s="270" customFormat="1" ht="12" customHeight="1">
      <c r="A625" s="69"/>
      <c r="B625" s="224" t="s">
        <v>322</v>
      </c>
      <c r="C625" s="224" t="s">
        <v>135</v>
      </c>
      <c r="D625" s="14">
        <v>2006</v>
      </c>
      <c r="E625" s="25">
        <v>780</v>
      </c>
      <c r="F625" s="33" t="s">
        <v>320</v>
      </c>
      <c r="G625" s="33">
        <v>0.1</v>
      </c>
      <c r="H625" s="33">
        <v>39.59</v>
      </c>
      <c r="I625" s="33">
        <v>0.02</v>
      </c>
      <c r="J625" s="284"/>
      <c r="K625" s="360"/>
      <c r="L625" s="33">
        <v>0.11</v>
      </c>
      <c r="M625" s="284"/>
      <c r="N625" s="286"/>
      <c r="O625" s="278"/>
      <c r="P625" s="288"/>
    </row>
    <row r="626" spans="1:16" s="270" customFormat="1" ht="14.25" customHeight="1">
      <c r="A626" s="69"/>
      <c r="B626" s="224" t="s">
        <v>334</v>
      </c>
      <c r="C626" s="68"/>
      <c r="D626" s="14">
        <v>2007</v>
      </c>
      <c r="E626" s="25">
        <v>1310</v>
      </c>
      <c r="F626" s="33" t="s">
        <v>321</v>
      </c>
      <c r="G626" s="33">
        <v>0.1</v>
      </c>
      <c r="H626" s="33">
        <v>66</v>
      </c>
      <c r="I626" s="33">
        <v>0.03</v>
      </c>
      <c r="J626" s="284"/>
      <c r="K626" s="360"/>
      <c r="L626" s="33">
        <v>0.186</v>
      </c>
      <c r="M626" s="284"/>
      <c r="N626" s="286"/>
      <c r="O626" s="278"/>
      <c r="P626" s="288"/>
    </row>
    <row r="627" spans="1:16" s="270" customFormat="1" ht="12" customHeight="1">
      <c r="A627" s="69"/>
      <c r="B627" s="224" t="s">
        <v>326</v>
      </c>
      <c r="C627" s="68"/>
      <c r="D627" s="14">
        <v>2008</v>
      </c>
      <c r="E627" s="25">
        <v>1920</v>
      </c>
      <c r="F627" s="36"/>
      <c r="G627" s="33">
        <v>0.14</v>
      </c>
      <c r="H627" s="33">
        <v>94.93</v>
      </c>
      <c r="I627" s="33">
        <v>0.04</v>
      </c>
      <c r="J627" s="284"/>
      <c r="K627" s="360"/>
      <c r="L627" s="33">
        <v>0.27</v>
      </c>
      <c r="M627" s="284"/>
      <c r="N627" s="286"/>
      <c r="O627" s="278"/>
      <c r="P627" s="288"/>
    </row>
    <row r="628" spans="1:16" s="270" customFormat="1" ht="12" customHeight="1">
      <c r="A628" s="69"/>
      <c r="B628" s="224" t="s">
        <v>368</v>
      </c>
      <c r="C628" s="68"/>
      <c r="D628" s="88">
        <v>2009</v>
      </c>
      <c r="E628" s="25">
        <v>2400</v>
      </c>
      <c r="F628" s="36"/>
      <c r="G628" s="33">
        <v>0.17</v>
      </c>
      <c r="H628" s="33">
        <v>117.59</v>
      </c>
      <c r="I628" s="33">
        <v>0.04</v>
      </c>
      <c r="J628" s="284"/>
      <c r="K628" s="360"/>
      <c r="L628" s="33">
        <v>0.338</v>
      </c>
      <c r="M628" s="284"/>
      <c r="N628" s="286"/>
      <c r="O628" s="278"/>
      <c r="P628" s="288"/>
    </row>
    <row r="629" spans="1:16" s="270" customFormat="1" ht="12" customHeight="1">
      <c r="A629" s="52"/>
      <c r="B629" s="225" t="s">
        <v>368</v>
      </c>
      <c r="C629" s="50"/>
      <c r="D629" s="10">
        <v>2010</v>
      </c>
      <c r="E629" s="25">
        <v>2400</v>
      </c>
      <c r="F629" s="36"/>
      <c r="G629" s="33">
        <v>0.17</v>
      </c>
      <c r="H629" s="33">
        <v>117.59</v>
      </c>
      <c r="I629" s="33">
        <v>0.05</v>
      </c>
      <c r="J629" s="284"/>
      <c r="K629" s="360"/>
      <c r="L629" s="33">
        <v>0.338</v>
      </c>
      <c r="M629" s="284"/>
      <c r="N629" s="286"/>
      <c r="O629" s="278"/>
      <c r="P629" s="288"/>
    </row>
    <row r="630" spans="1:16" s="270" customFormat="1" ht="12" customHeight="1">
      <c r="A630" s="3" t="s">
        <v>146</v>
      </c>
      <c r="B630" s="3" t="s">
        <v>147</v>
      </c>
      <c r="C630" s="3" t="s">
        <v>148</v>
      </c>
      <c r="D630" s="3">
        <v>1</v>
      </c>
      <c r="E630" s="3">
        <v>2</v>
      </c>
      <c r="F630" s="3">
        <v>3</v>
      </c>
      <c r="G630" s="3">
        <v>4</v>
      </c>
      <c r="H630" s="3">
        <v>5</v>
      </c>
      <c r="I630" s="3">
        <v>6</v>
      </c>
      <c r="J630" s="3">
        <v>7</v>
      </c>
      <c r="K630" s="3">
        <v>8</v>
      </c>
      <c r="L630" s="3">
        <v>9</v>
      </c>
      <c r="M630" s="544">
        <v>10</v>
      </c>
      <c r="N630" s="594">
        <v>11</v>
      </c>
      <c r="O630" s="595"/>
      <c r="P630" s="288"/>
    </row>
    <row r="631" spans="1:16" s="270" customFormat="1" ht="51" customHeight="1">
      <c r="A631" s="226">
        <v>110</v>
      </c>
      <c r="B631" s="240" t="s">
        <v>323</v>
      </c>
      <c r="C631" s="121" t="s">
        <v>192</v>
      </c>
      <c r="D631" s="225" t="s">
        <v>212</v>
      </c>
      <c r="E631" s="33">
        <v>7500</v>
      </c>
      <c r="F631" s="36">
        <v>2</v>
      </c>
      <c r="G631" s="33">
        <f>G632+G633+G634+G635+G636</f>
        <v>1.319</v>
      </c>
      <c r="H631" s="33">
        <f>SUM(H632:H636)</f>
        <v>1181.25</v>
      </c>
      <c r="I631" s="37"/>
      <c r="J631" s="284"/>
      <c r="K631" s="360"/>
      <c r="L631" s="33">
        <f>L632+L633+L634+L635+L636</f>
        <v>3.75</v>
      </c>
      <c r="M631" s="284"/>
      <c r="N631" s="286"/>
      <c r="O631" s="278"/>
      <c r="P631" s="288"/>
    </row>
    <row r="632" spans="1:16" s="270" customFormat="1" ht="12" customHeight="1">
      <c r="A632" s="69"/>
      <c r="B632" s="224" t="s">
        <v>324</v>
      </c>
      <c r="C632" s="68"/>
      <c r="D632" s="14">
        <v>2006</v>
      </c>
      <c r="E632" s="33">
        <v>1500</v>
      </c>
      <c r="F632" s="36">
        <v>2</v>
      </c>
      <c r="G632" s="33">
        <v>0.263</v>
      </c>
      <c r="H632" s="33">
        <v>236.25</v>
      </c>
      <c r="I632" s="37"/>
      <c r="J632" s="284"/>
      <c r="K632" s="360"/>
      <c r="L632" s="33">
        <v>0.75</v>
      </c>
      <c r="M632" s="284"/>
      <c r="N632" s="286"/>
      <c r="O632" s="278"/>
      <c r="P632" s="288"/>
    </row>
    <row r="633" spans="1:16" s="270" customFormat="1" ht="12" customHeight="1">
      <c r="A633" s="69"/>
      <c r="B633" s="224" t="s">
        <v>325</v>
      </c>
      <c r="C633" s="68"/>
      <c r="D633" s="14">
        <v>2007</v>
      </c>
      <c r="E633" s="33">
        <v>1500</v>
      </c>
      <c r="F633" s="36">
        <v>2</v>
      </c>
      <c r="G633" s="33">
        <v>0.263</v>
      </c>
      <c r="H633" s="33">
        <v>236.25</v>
      </c>
      <c r="I633" s="37"/>
      <c r="J633" s="284"/>
      <c r="K633" s="360"/>
      <c r="L633" s="33">
        <v>0.75</v>
      </c>
      <c r="M633" s="284"/>
      <c r="N633" s="286"/>
      <c r="O633" s="278"/>
      <c r="P633" s="288"/>
    </row>
    <row r="634" spans="1:16" s="270" customFormat="1" ht="12" customHeight="1">
      <c r="A634" s="69"/>
      <c r="B634" s="224" t="s">
        <v>326</v>
      </c>
      <c r="C634" s="68"/>
      <c r="D634" s="14">
        <v>2008</v>
      </c>
      <c r="E634" s="33">
        <v>1500</v>
      </c>
      <c r="F634" s="36">
        <v>2</v>
      </c>
      <c r="G634" s="33">
        <v>0.263</v>
      </c>
      <c r="H634" s="33">
        <v>236.25</v>
      </c>
      <c r="I634" s="37"/>
      <c r="J634" s="284"/>
      <c r="K634" s="360"/>
      <c r="L634" s="33">
        <v>0.75</v>
      </c>
      <c r="M634" s="284"/>
      <c r="N634" s="286"/>
      <c r="O634" s="278"/>
      <c r="P634" s="288"/>
    </row>
    <row r="635" spans="1:16" s="270" customFormat="1" ht="12" customHeight="1">
      <c r="A635" s="69"/>
      <c r="B635" s="224" t="s">
        <v>327</v>
      </c>
      <c r="C635" s="68"/>
      <c r="D635" s="88">
        <v>2009</v>
      </c>
      <c r="E635" s="33">
        <v>1500</v>
      </c>
      <c r="F635" s="36">
        <v>2</v>
      </c>
      <c r="G635" s="33">
        <v>0.26</v>
      </c>
      <c r="H635" s="33">
        <v>236.25</v>
      </c>
      <c r="I635" s="37"/>
      <c r="J635" s="284"/>
      <c r="K635" s="360"/>
      <c r="L635" s="33">
        <v>0.75</v>
      </c>
      <c r="M635" s="284"/>
      <c r="N635" s="286"/>
      <c r="O635" s="278"/>
      <c r="P635" s="288"/>
    </row>
    <row r="636" spans="1:16" s="270" customFormat="1" ht="12" customHeight="1">
      <c r="A636" s="52"/>
      <c r="B636" s="225" t="s">
        <v>328</v>
      </c>
      <c r="C636" s="50"/>
      <c r="D636" s="10">
        <v>2010</v>
      </c>
      <c r="E636" s="33">
        <v>1500</v>
      </c>
      <c r="F636" s="36">
        <v>2</v>
      </c>
      <c r="G636" s="33">
        <v>0.27</v>
      </c>
      <c r="H636" s="33">
        <v>236.25</v>
      </c>
      <c r="I636" s="37"/>
      <c r="J636" s="284"/>
      <c r="K636" s="360"/>
      <c r="L636" s="33">
        <v>0.75</v>
      </c>
      <c r="M636" s="284"/>
      <c r="N636" s="286"/>
      <c r="O636" s="278"/>
      <c r="P636" s="288"/>
    </row>
    <row r="637" spans="1:16" s="270" customFormat="1" ht="51.75" customHeight="1">
      <c r="A637" s="226">
        <v>111</v>
      </c>
      <c r="B637" s="240" t="s">
        <v>130</v>
      </c>
      <c r="C637" s="121" t="s">
        <v>192</v>
      </c>
      <c r="D637" s="225" t="s">
        <v>212</v>
      </c>
      <c r="E637" s="33">
        <v>1500</v>
      </c>
      <c r="F637" s="36">
        <v>2</v>
      </c>
      <c r="G637" s="33">
        <v>0.09</v>
      </c>
      <c r="H637" s="33">
        <v>78.75</v>
      </c>
      <c r="I637" s="37"/>
      <c r="J637" s="284"/>
      <c r="K637" s="360"/>
      <c r="L637" s="33">
        <v>0.25</v>
      </c>
      <c r="M637" s="284"/>
      <c r="N637" s="286"/>
      <c r="O637" s="278"/>
      <c r="P637" s="288"/>
    </row>
    <row r="638" spans="1:16" s="270" customFormat="1" ht="12" customHeight="1">
      <c r="A638" s="69"/>
      <c r="B638" s="224" t="s">
        <v>329</v>
      </c>
      <c r="C638" s="68"/>
      <c r="D638" s="14">
        <v>2006</v>
      </c>
      <c r="E638" s="33">
        <v>300</v>
      </c>
      <c r="F638" s="36">
        <v>2</v>
      </c>
      <c r="G638" s="33">
        <v>0.01</v>
      </c>
      <c r="H638" s="33">
        <v>15.75</v>
      </c>
      <c r="I638" s="37"/>
      <c r="J638" s="284"/>
      <c r="K638" s="360"/>
      <c r="L638" s="33">
        <v>0.05</v>
      </c>
      <c r="M638" s="284"/>
      <c r="N638" s="286"/>
      <c r="O638" s="278"/>
      <c r="P638" s="288"/>
    </row>
    <row r="639" spans="1:16" s="270" customFormat="1" ht="12" customHeight="1">
      <c r="A639" s="69"/>
      <c r="B639" s="224" t="s">
        <v>329</v>
      </c>
      <c r="C639" s="68"/>
      <c r="D639" s="14">
        <v>2007</v>
      </c>
      <c r="E639" s="33">
        <v>300</v>
      </c>
      <c r="F639" s="36">
        <v>2</v>
      </c>
      <c r="G639" s="33">
        <v>0.02</v>
      </c>
      <c r="H639" s="33">
        <v>15.75</v>
      </c>
      <c r="I639" s="37"/>
      <c r="J639" s="284"/>
      <c r="K639" s="360"/>
      <c r="L639" s="33">
        <v>0.05</v>
      </c>
      <c r="M639" s="284"/>
      <c r="N639" s="286"/>
      <c r="O639" s="278"/>
      <c r="P639" s="288"/>
    </row>
    <row r="640" spans="1:16" s="270" customFormat="1" ht="12" customHeight="1">
      <c r="A640" s="69"/>
      <c r="B640" s="224" t="s">
        <v>329</v>
      </c>
      <c r="C640" s="68"/>
      <c r="D640" s="14">
        <v>2008</v>
      </c>
      <c r="E640" s="33">
        <v>300</v>
      </c>
      <c r="F640" s="36">
        <v>2</v>
      </c>
      <c r="G640" s="33">
        <v>0.018</v>
      </c>
      <c r="H640" s="33">
        <v>15.75</v>
      </c>
      <c r="I640" s="37"/>
      <c r="J640" s="284"/>
      <c r="K640" s="360"/>
      <c r="L640" s="33">
        <v>0.05</v>
      </c>
      <c r="M640" s="284"/>
      <c r="N640" s="286"/>
      <c r="O640" s="278"/>
      <c r="P640" s="288"/>
    </row>
    <row r="641" spans="1:16" s="270" customFormat="1" ht="13.5" customHeight="1">
      <c r="A641" s="271"/>
      <c r="B641" s="224" t="s">
        <v>329</v>
      </c>
      <c r="C641" s="68"/>
      <c r="D641" s="88">
        <v>2009</v>
      </c>
      <c r="E641" s="266">
        <v>300</v>
      </c>
      <c r="F641" s="405">
        <v>2</v>
      </c>
      <c r="G641" s="266">
        <v>0.018</v>
      </c>
      <c r="H641" s="266">
        <v>15.75</v>
      </c>
      <c r="I641" s="415"/>
      <c r="J641" s="416"/>
      <c r="K641" s="110"/>
      <c r="L641" s="266">
        <v>0.05</v>
      </c>
      <c r="M641" s="415"/>
      <c r="N641" s="417"/>
      <c r="O641" s="458"/>
      <c r="P641" s="288"/>
    </row>
    <row r="642" spans="1:16" s="270" customFormat="1" ht="12.75" customHeight="1">
      <c r="A642" s="206"/>
      <c r="B642" s="225" t="s">
        <v>329</v>
      </c>
      <c r="C642" s="68"/>
      <c r="D642" s="167">
        <v>2010</v>
      </c>
      <c r="E642" s="205">
        <v>300</v>
      </c>
      <c r="F642" s="202">
        <v>2</v>
      </c>
      <c r="G642" s="205">
        <v>0.018</v>
      </c>
      <c r="H642" s="205">
        <v>15.75</v>
      </c>
      <c r="I642" s="203"/>
      <c r="J642" s="418"/>
      <c r="K642" s="122"/>
      <c r="L642" s="205">
        <v>0.05</v>
      </c>
      <c r="M642" s="203"/>
      <c r="N642" s="419"/>
      <c r="O642" s="456"/>
      <c r="P642" s="288"/>
    </row>
    <row r="643" spans="1:16" s="270" customFormat="1" ht="41.25" customHeight="1">
      <c r="A643" s="226">
        <v>112</v>
      </c>
      <c r="B643" s="49" t="s">
        <v>369</v>
      </c>
      <c r="C643" s="121" t="s">
        <v>192</v>
      </c>
      <c r="D643" s="13" t="s">
        <v>212</v>
      </c>
      <c r="E643" s="33">
        <f>E644+E645+E646+E647+E648</f>
        <v>2020</v>
      </c>
      <c r="F643" s="36">
        <v>2.3</v>
      </c>
      <c r="G643" s="33">
        <f>G644+G645+G646+G647+G648</f>
        <v>0.8700000000000001</v>
      </c>
      <c r="H643" s="33">
        <f>SUM(H644:H648)</f>
        <v>185.26000000000002</v>
      </c>
      <c r="I643" s="37">
        <f>SUM(I644:I648)</f>
        <v>0.7500000000000001</v>
      </c>
      <c r="J643" s="37"/>
      <c r="K643" s="33"/>
      <c r="L643" s="33"/>
      <c r="M643" s="37"/>
      <c r="N643" s="286"/>
      <c r="O643" s="278"/>
      <c r="P643" s="288"/>
    </row>
    <row r="644" spans="1:16" s="270" customFormat="1" ht="15.75" customHeight="1">
      <c r="A644" s="256"/>
      <c r="B644" s="396" t="s">
        <v>331</v>
      </c>
      <c r="C644" s="396" t="s">
        <v>138</v>
      </c>
      <c r="D644" s="14">
        <v>2006</v>
      </c>
      <c r="E644" s="33">
        <v>462</v>
      </c>
      <c r="F644" s="36" t="s">
        <v>320</v>
      </c>
      <c r="G644" s="33">
        <v>0.19</v>
      </c>
      <c r="H644" s="33">
        <v>40.76</v>
      </c>
      <c r="I644" s="37">
        <v>0.165</v>
      </c>
      <c r="J644" s="37"/>
      <c r="K644" s="33"/>
      <c r="L644" s="33"/>
      <c r="M644" s="37"/>
      <c r="N644" s="286"/>
      <c r="O644" s="278"/>
      <c r="P644" s="288"/>
    </row>
    <row r="645" spans="1:16" s="270" customFormat="1" ht="12.75" customHeight="1">
      <c r="A645" s="227"/>
      <c r="B645" s="168" t="s">
        <v>370</v>
      </c>
      <c r="C645" s="68"/>
      <c r="D645" s="14">
        <v>2007</v>
      </c>
      <c r="E645" s="33">
        <v>390</v>
      </c>
      <c r="F645" s="36" t="s">
        <v>321</v>
      </c>
      <c r="G645" s="33">
        <v>0.16</v>
      </c>
      <c r="H645" s="33">
        <v>34.58</v>
      </c>
      <c r="I645" s="37">
        <v>0.14</v>
      </c>
      <c r="J645" s="37"/>
      <c r="K645" s="33"/>
      <c r="L645" s="33"/>
      <c r="M645" s="37"/>
      <c r="N645" s="286"/>
      <c r="O645" s="278"/>
      <c r="P645" s="288"/>
    </row>
    <row r="646" spans="1:16" s="270" customFormat="1" ht="15" customHeight="1">
      <c r="A646" s="256"/>
      <c r="B646" s="396" t="s">
        <v>370</v>
      </c>
      <c r="C646" s="342"/>
      <c r="D646" s="14">
        <v>2008</v>
      </c>
      <c r="E646" s="33">
        <v>390</v>
      </c>
      <c r="F646" s="36"/>
      <c r="G646" s="33">
        <v>0.16</v>
      </c>
      <c r="H646" s="33">
        <v>34.58</v>
      </c>
      <c r="I646" s="37">
        <v>0.14</v>
      </c>
      <c r="J646" s="37"/>
      <c r="K646" s="33"/>
      <c r="L646" s="33"/>
      <c r="M646" s="37"/>
      <c r="N646" s="286"/>
      <c r="O646" s="278"/>
      <c r="P646" s="288"/>
    </row>
    <row r="647" spans="1:16" s="270" customFormat="1" ht="15" customHeight="1">
      <c r="A647" s="227"/>
      <c r="B647" s="168" t="s">
        <v>370</v>
      </c>
      <c r="C647" s="68"/>
      <c r="D647" s="14">
        <v>2009</v>
      </c>
      <c r="E647" s="33">
        <v>374</v>
      </c>
      <c r="F647" s="36"/>
      <c r="G647" s="33">
        <v>0.17</v>
      </c>
      <c r="H647" s="33">
        <v>35.82</v>
      </c>
      <c r="I647" s="37">
        <v>0.145</v>
      </c>
      <c r="J647" s="37"/>
      <c r="K647" s="33"/>
      <c r="L647" s="33"/>
      <c r="M647" s="37"/>
      <c r="N647" s="286"/>
      <c r="O647" s="278"/>
      <c r="P647" s="288"/>
    </row>
    <row r="648" spans="1:16" s="270" customFormat="1" ht="15" customHeight="1">
      <c r="A648" s="206"/>
      <c r="B648" s="167" t="s">
        <v>370</v>
      </c>
      <c r="C648" s="50"/>
      <c r="D648" s="14">
        <v>2010</v>
      </c>
      <c r="E648" s="33">
        <v>404</v>
      </c>
      <c r="F648" s="36"/>
      <c r="G648" s="33">
        <v>0.19</v>
      </c>
      <c r="H648" s="33">
        <v>39.52</v>
      </c>
      <c r="I648" s="37">
        <v>0.16</v>
      </c>
      <c r="J648" s="37"/>
      <c r="K648" s="33"/>
      <c r="L648" s="33"/>
      <c r="M648" s="37"/>
      <c r="N648" s="286"/>
      <c r="O648" s="278"/>
      <c r="P648" s="288"/>
    </row>
    <row r="649" spans="1:16" s="270" customFormat="1" ht="54.75" customHeight="1">
      <c r="A649" s="226">
        <v>113</v>
      </c>
      <c r="B649" s="49" t="s">
        <v>371</v>
      </c>
      <c r="C649" s="121" t="s">
        <v>192</v>
      </c>
      <c r="D649" s="13" t="s">
        <v>212</v>
      </c>
      <c r="E649" s="33">
        <f>E650+E651+E652+E653+E654</f>
        <v>6304</v>
      </c>
      <c r="F649" s="36">
        <v>2.3</v>
      </c>
      <c r="G649" s="33">
        <f>G650+G651+G652+G653+G654</f>
        <v>2.91</v>
      </c>
      <c r="H649" s="33">
        <f>SUM(H650:H654)</f>
        <v>618.49</v>
      </c>
      <c r="I649" s="37">
        <f>SUM(I650:I654)</f>
        <v>2.5039999999999996</v>
      </c>
      <c r="J649" s="37"/>
      <c r="K649" s="33"/>
      <c r="L649" s="33"/>
      <c r="M649" s="37"/>
      <c r="N649" s="286"/>
      <c r="O649" s="278"/>
      <c r="P649" s="288"/>
    </row>
    <row r="650" spans="1:16" s="270" customFormat="1" ht="15.75" customHeight="1">
      <c r="A650" s="227"/>
      <c r="B650" s="168" t="s">
        <v>335</v>
      </c>
      <c r="C650" s="168" t="s">
        <v>134</v>
      </c>
      <c r="D650" s="14">
        <v>2006</v>
      </c>
      <c r="E650" s="33">
        <v>977</v>
      </c>
      <c r="F650" s="36" t="s">
        <v>332</v>
      </c>
      <c r="G650" s="33">
        <v>0.73</v>
      </c>
      <c r="H650" s="33">
        <v>155.86</v>
      </c>
      <c r="I650" s="37">
        <v>0.631</v>
      </c>
      <c r="J650" s="37"/>
      <c r="K650" s="33"/>
      <c r="L650" s="33"/>
      <c r="M650" s="37"/>
      <c r="N650" s="286"/>
      <c r="O650" s="278"/>
      <c r="P650" s="288"/>
    </row>
    <row r="651" spans="1:16" s="270" customFormat="1" ht="13.5" customHeight="1">
      <c r="A651" s="227"/>
      <c r="B651" s="168" t="s">
        <v>335</v>
      </c>
      <c r="C651" s="168" t="s">
        <v>76</v>
      </c>
      <c r="D651" s="14">
        <v>2007</v>
      </c>
      <c r="E651" s="33">
        <v>977</v>
      </c>
      <c r="F651" s="36" t="s">
        <v>317</v>
      </c>
      <c r="G651" s="33">
        <v>0.44</v>
      </c>
      <c r="H651" s="33">
        <v>94.35</v>
      </c>
      <c r="I651" s="37">
        <v>0.382</v>
      </c>
      <c r="J651" s="37"/>
      <c r="K651" s="33"/>
      <c r="L651" s="33"/>
      <c r="M651" s="37"/>
      <c r="N651" s="286"/>
      <c r="O651" s="278"/>
      <c r="P651" s="288"/>
    </row>
    <row r="652" spans="1:16" s="270" customFormat="1" ht="14.25" customHeight="1">
      <c r="A652" s="69"/>
      <c r="B652" s="168" t="s">
        <v>336</v>
      </c>
      <c r="C652" s="168" t="s">
        <v>135</v>
      </c>
      <c r="D652" s="14">
        <v>2008</v>
      </c>
      <c r="E652" s="33">
        <v>1450</v>
      </c>
      <c r="F652" s="36"/>
      <c r="G652" s="33">
        <v>0.58</v>
      </c>
      <c r="H652" s="33">
        <v>122.76</v>
      </c>
      <c r="I652" s="37">
        <v>0.497</v>
      </c>
      <c r="J652" s="37"/>
      <c r="K652" s="33"/>
      <c r="L652" s="33"/>
      <c r="M652" s="37"/>
      <c r="N652" s="286"/>
      <c r="O652" s="278"/>
      <c r="P652" s="288"/>
    </row>
    <row r="653" spans="1:16" s="270" customFormat="1" ht="15" customHeight="1">
      <c r="A653" s="69"/>
      <c r="B653" s="31" t="s">
        <v>336</v>
      </c>
      <c r="C653" s="168" t="s">
        <v>136</v>
      </c>
      <c r="D653" s="210">
        <v>2009</v>
      </c>
      <c r="E653" s="33">
        <v>1450</v>
      </c>
      <c r="F653" s="36"/>
      <c r="G653" s="33">
        <v>0.58</v>
      </c>
      <c r="H653" s="33">
        <v>122.76</v>
      </c>
      <c r="I653" s="37">
        <v>0.497</v>
      </c>
      <c r="J653" s="37"/>
      <c r="K653" s="33"/>
      <c r="L653" s="33"/>
      <c r="M653" s="37"/>
      <c r="N653" s="286"/>
      <c r="O653" s="278"/>
      <c r="P653" s="288"/>
    </row>
    <row r="654" spans="1:16" s="270" customFormat="1" ht="13.5" customHeight="1">
      <c r="A654" s="52"/>
      <c r="B654" s="167" t="s">
        <v>336</v>
      </c>
      <c r="C654" s="50"/>
      <c r="D654" s="14">
        <v>2010</v>
      </c>
      <c r="E654" s="33">
        <v>1450</v>
      </c>
      <c r="F654" s="36"/>
      <c r="G654" s="33">
        <v>0.58</v>
      </c>
      <c r="H654" s="33">
        <v>122.76</v>
      </c>
      <c r="I654" s="37">
        <v>0.497</v>
      </c>
      <c r="J654" s="37"/>
      <c r="K654" s="33"/>
      <c r="L654" s="33"/>
      <c r="M654" s="37"/>
      <c r="N654" s="286"/>
      <c r="O654" s="278"/>
      <c r="P654" s="288"/>
    </row>
    <row r="655" spans="1:16" s="270" customFormat="1" ht="33.75" customHeight="1">
      <c r="A655" s="226">
        <v>114</v>
      </c>
      <c r="B655" s="148" t="s">
        <v>333</v>
      </c>
      <c r="C655" s="121" t="s">
        <v>192</v>
      </c>
      <c r="D655" s="115" t="s">
        <v>212</v>
      </c>
      <c r="E655" s="33">
        <f>E656+E657+E658+E659+E660</f>
        <v>9181</v>
      </c>
      <c r="F655" s="11" t="s">
        <v>303</v>
      </c>
      <c r="G655" s="33">
        <f>G656+G657+G658+G659+G660</f>
        <v>22.29387</v>
      </c>
      <c r="H655" s="33">
        <f>SUM(H656:H660)</f>
        <v>5132.687</v>
      </c>
      <c r="I655" s="11">
        <v>18.221</v>
      </c>
      <c r="J655" s="11"/>
      <c r="K655" s="12">
        <v>0.81</v>
      </c>
      <c r="L655" s="12"/>
      <c r="M655" s="12">
        <v>3.82</v>
      </c>
      <c r="N655" s="286"/>
      <c r="O655" s="278"/>
      <c r="P655" s="288"/>
    </row>
    <row r="656" spans="1:16" s="270" customFormat="1" ht="13.5" customHeight="1">
      <c r="A656" s="69"/>
      <c r="B656" s="396" t="s">
        <v>334</v>
      </c>
      <c r="C656" s="168" t="s">
        <v>134</v>
      </c>
      <c r="D656" s="210">
        <v>2006</v>
      </c>
      <c r="E656" s="212">
        <v>1735</v>
      </c>
      <c r="F656" s="14" t="s">
        <v>315</v>
      </c>
      <c r="G656" s="25">
        <f>I656*1.16+K656*0.75+M656*0.143</f>
        <v>3.88692</v>
      </c>
      <c r="H656" s="25">
        <f>I656*247+K656*260+M656*110</f>
        <v>900.784</v>
      </c>
      <c r="I656" s="14">
        <v>3.152</v>
      </c>
      <c r="J656" s="6"/>
      <c r="K656" s="25">
        <v>0.174</v>
      </c>
      <c r="L656" s="162"/>
      <c r="M656" s="25">
        <v>0.7</v>
      </c>
      <c r="N656" s="286"/>
      <c r="O656" s="278"/>
      <c r="P656" s="288"/>
    </row>
    <row r="657" spans="1:16" s="270" customFormat="1" ht="13.5" customHeight="1">
      <c r="A657" s="69"/>
      <c r="B657" s="168" t="s">
        <v>335</v>
      </c>
      <c r="C657" s="168" t="s">
        <v>76</v>
      </c>
      <c r="D657" s="14">
        <v>2007</v>
      </c>
      <c r="E657" s="212">
        <v>1698</v>
      </c>
      <c r="F657" s="215" t="s">
        <v>343</v>
      </c>
      <c r="G657" s="25">
        <f>I657*1.16+K657*0.75+M657*0.143</f>
        <v>4.16832</v>
      </c>
      <c r="H657" s="25">
        <f>I657*247+K657*260+M657*110</f>
        <v>961.1039999999999</v>
      </c>
      <c r="I657" s="14">
        <v>3.392</v>
      </c>
      <c r="J657" s="6"/>
      <c r="K657" s="25">
        <v>0.178</v>
      </c>
      <c r="L657" s="162"/>
      <c r="M657" s="25">
        <v>0.7</v>
      </c>
      <c r="N657" s="286"/>
      <c r="O657" s="278"/>
      <c r="P657" s="288"/>
    </row>
    <row r="658" spans="1:16" s="270" customFormat="1" ht="13.5" customHeight="1">
      <c r="A658" s="69"/>
      <c r="B658" s="168" t="s">
        <v>336</v>
      </c>
      <c r="C658" s="168" t="s">
        <v>135</v>
      </c>
      <c r="D658" s="14">
        <v>2008</v>
      </c>
      <c r="E658" s="212">
        <f>+E659</f>
        <v>2020</v>
      </c>
      <c r="F658" s="14" t="s">
        <v>344</v>
      </c>
      <c r="G658" s="25">
        <f>I658*1.16+K658*0.75+M658*0.143</f>
        <v>4.5945</v>
      </c>
      <c r="H658" s="25">
        <f>I658*247+K658*260+M658*110</f>
        <v>1057.506</v>
      </c>
      <c r="I658" s="14">
        <v>3.758</v>
      </c>
      <c r="J658" s="6"/>
      <c r="K658" s="25">
        <v>0.163</v>
      </c>
      <c r="L658" s="162"/>
      <c r="M658" s="25">
        <v>0.79</v>
      </c>
      <c r="N658" s="286"/>
      <c r="O658" s="278"/>
      <c r="P658" s="288"/>
    </row>
    <row r="659" spans="1:16" s="270" customFormat="1" ht="13.5" customHeight="1">
      <c r="A659" s="69"/>
      <c r="B659" s="168" t="s">
        <v>337</v>
      </c>
      <c r="C659" s="168" t="s">
        <v>137</v>
      </c>
      <c r="D659" s="14">
        <v>2009</v>
      </c>
      <c r="E659" s="212">
        <v>2020</v>
      </c>
      <c r="F659" s="6"/>
      <c r="G659" s="25">
        <f>I659*1.16+K659*0.75+M659*0.143</f>
        <v>4.8187999999999995</v>
      </c>
      <c r="H659" s="25">
        <f>I659*247+K659*260+M659*110</f>
        <v>1103.167</v>
      </c>
      <c r="I659" s="14">
        <v>3.961</v>
      </c>
      <c r="J659" s="6"/>
      <c r="K659" s="25">
        <v>0.15</v>
      </c>
      <c r="L659" s="162"/>
      <c r="M659" s="25">
        <v>0.78</v>
      </c>
      <c r="N659" s="286"/>
      <c r="O659" s="278"/>
      <c r="P659" s="288"/>
    </row>
    <row r="660" spans="1:16" s="270" customFormat="1" ht="13.5" customHeight="1">
      <c r="A660" s="52"/>
      <c r="B660" s="167" t="s">
        <v>338</v>
      </c>
      <c r="C660" s="50"/>
      <c r="D660" s="14">
        <v>2010</v>
      </c>
      <c r="E660" s="212">
        <v>1708</v>
      </c>
      <c r="F660" s="6"/>
      <c r="G660" s="25">
        <f>I660*1.16+K660*0.75+M660*0.143</f>
        <v>4.82533</v>
      </c>
      <c r="H660" s="25">
        <f>I660*247+K660*260+M660*110</f>
        <v>1110.1260000000002</v>
      </c>
      <c r="I660" s="14">
        <v>3.958</v>
      </c>
      <c r="J660" s="6"/>
      <c r="K660" s="25">
        <v>0.15</v>
      </c>
      <c r="L660" s="162"/>
      <c r="M660" s="25">
        <v>0.85</v>
      </c>
      <c r="N660" s="286"/>
      <c r="O660" s="278"/>
      <c r="P660" s="288"/>
    </row>
    <row r="661" spans="1:16" s="270" customFormat="1" ht="37.5" customHeight="1">
      <c r="A661" s="226">
        <v>115</v>
      </c>
      <c r="B661" s="148" t="s">
        <v>372</v>
      </c>
      <c r="C661" s="121" t="s">
        <v>192</v>
      </c>
      <c r="D661" s="115" t="s">
        <v>212</v>
      </c>
      <c r="E661" s="213">
        <f>E662+E663+E664+E665+E667</f>
        <v>7905</v>
      </c>
      <c r="F661" s="11">
        <v>2.3</v>
      </c>
      <c r="G661" s="12">
        <f>G662+G663+G664+G665+G667</f>
        <v>2.3973299999999997</v>
      </c>
      <c r="H661" s="214">
        <f>L661*0.315*1000</f>
        <v>2151.4500000000003</v>
      </c>
      <c r="I661" s="216"/>
      <c r="J661" s="216"/>
      <c r="K661" s="361"/>
      <c r="L661" s="33">
        <f>L662+L663+L664+L665+L667</f>
        <v>6.83</v>
      </c>
      <c r="M661" s="37"/>
      <c r="N661" s="286"/>
      <c r="O661" s="278"/>
      <c r="P661" s="288"/>
    </row>
    <row r="662" spans="1:16" s="270" customFormat="1" ht="13.5" customHeight="1">
      <c r="A662" s="69"/>
      <c r="B662" s="396" t="s">
        <v>345</v>
      </c>
      <c r="C662" s="370" t="s">
        <v>76</v>
      </c>
      <c r="D662" s="210">
        <v>2006</v>
      </c>
      <c r="E662" s="212">
        <v>850</v>
      </c>
      <c r="F662" s="14" t="s">
        <v>332</v>
      </c>
      <c r="G662" s="25">
        <f>L662*0.351</f>
        <v>0.24569999999999997</v>
      </c>
      <c r="H662" s="212">
        <f>L662*0.315*1000</f>
        <v>220.49999999999997</v>
      </c>
      <c r="I662" s="6"/>
      <c r="J662" s="6"/>
      <c r="K662" s="162"/>
      <c r="L662" s="25">
        <v>0.7</v>
      </c>
      <c r="M662" s="37"/>
      <c r="N662" s="286"/>
      <c r="O662" s="278"/>
      <c r="P662" s="288"/>
    </row>
    <row r="663" spans="1:16" s="270" customFormat="1" ht="13.5" customHeight="1">
      <c r="A663" s="69"/>
      <c r="B663" s="168" t="s">
        <v>346</v>
      </c>
      <c r="C663" s="168" t="s">
        <v>135</v>
      </c>
      <c r="D663" s="14">
        <v>2007</v>
      </c>
      <c r="E663" s="212">
        <v>1134</v>
      </c>
      <c r="F663" s="14" t="s">
        <v>317</v>
      </c>
      <c r="G663" s="25">
        <f>L663*0.351</f>
        <v>0.2808</v>
      </c>
      <c r="H663" s="212">
        <f>L663*0.315*1000</f>
        <v>252</v>
      </c>
      <c r="I663" s="6"/>
      <c r="J663" s="6"/>
      <c r="K663" s="162"/>
      <c r="L663" s="25">
        <v>0.8</v>
      </c>
      <c r="M663" s="37"/>
      <c r="N663" s="286"/>
      <c r="O663" s="278"/>
      <c r="P663" s="288"/>
    </row>
    <row r="664" spans="1:16" s="270" customFormat="1" ht="13.5" customHeight="1">
      <c r="A664" s="69"/>
      <c r="B664" s="168" t="s">
        <v>347</v>
      </c>
      <c r="C664" s="168" t="s">
        <v>137</v>
      </c>
      <c r="D664" s="14">
        <v>2008</v>
      </c>
      <c r="E664" s="212">
        <v>1133</v>
      </c>
      <c r="F664" s="6"/>
      <c r="G664" s="25">
        <f>L664*0.351</f>
        <v>0.30888</v>
      </c>
      <c r="H664" s="212">
        <f>L664*0.315*1000</f>
        <v>277.2</v>
      </c>
      <c r="I664" s="6"/>
      <c r="J664" s="6"/>
      <c r="K664" s="162"/>
      <c r="L664" s="25">
        <v>0.88</v>
      </c>
      <c r="M664" s="37"/>
      <c r="N664" s="286"/>
      <c r="O664" s="278"/>
      <c r="P664" s="288"/>
    </row>
    <row r="665" spans="1:16" s="270" customFormat="1" ht="13.5" customHeight="1">
      <c r="A665" s="52"/>
      <c r="B665" s="167" t="s">
        <v>348</v>
      </c>
      <c r="C665" s="167" t="s">
        <v>136</v>
      </c>
      <c r="D665" s="14">
        <v>2009</v>
      </c>
      <c r="E665" s="212">
        <v>1508</v>
      </c>
      <c r="F665" s="6"/>
      <c r="G665" s="25">
        <f>L665*0.351</f>
        <v>0.82485</v>
      </c>
      <c r="H665" s="212">
        <f>L665*0.315*1000</f>
        <v>740.2500000000001</v>
      </c>
      <c r="I665" s="6"/>
      <c r="J665" s="6"/>
      <c r="K665" s="162"/>
      <c r="L665" s="25">
        <v>2.35</v>
      </c>
      <c r="M665" s="37"/>
      <c r="N665" s="286"/>
      <c r="O665" s="278"/>
      <c r="P665" s="288"/>
    </row>
    <row r="666" spans="1:16" s="270" customFormat="1" ht="13.5" customHeight="1">
      <c r="A666" s="3" t="s">
        <v>146</v>
      </c>
      <c r="B666" s="3" t="s">
        <v>147</v>
      </c>
      <c r="C666" s="3" t="s">
        <v>148</v>
      </c>
      <c r="D666" s="3">
        <v>1</v>
      </c>
      <c r="E666" s="3">
        <v>2</v>
      </c>
      <c r="F666" s="3">
        <v>3</v>
      </c>
      <c r="G666" s="3">
        <v>4</v>
      </c>
      <c r="H666" s="3">
        <v>5</v>
      </c>
      <c r="I666" s="3">
        <v>6</v>
      </c>
      <c r="J666" s="3">
        <v>7</v>
      </c>
      <c r="K666" s="3">
        <v>8</v>
      </c>
      <c r="L666" s="3">
        <v>9</v>
      </c>
      <c r="M666" s="545">
        <v>10</v>
      </c>
      <c r="N666" s="594">
        <v>11</v>
      </c>
      <c r="O666" s="595"/>
      <c r="P666" s="288"/>
    </row>
    <row r="667" spans="1:16" s="270" customFormat="1" ht="13.5" customHeight="1">
      <c r="A667" s="52"/>
      <c r="B667" s="167" t="s">
        <v>349</v>
      </c>
      <c r="C667" s="50"/>
      <c r="D667" s="86">
        <v>2010</v>
      </c>
      <c r="E667" s="524">
        <v>3280</v>
      </c>
      <c r="F667" s="60"/>
      <c r="G667" s="123">
        <f>L667*0.351</f>
        <v>0.7371</v>
      </c>
      <c r="H667" s="524">
        <f>L667*0.315*1000</f>
        <v>661.5000000000001</v>
      </c>
      <c r="I667" s="60"/>
      <c r="J667" s="60"/>
      <c r="K667" s="525"/>
      <c r="L667" s="123">
        <v>2.1</v>
      </c>
      <c r="M667" s="204"/>
      <c r="N667" s="419"/>
      <c r="O667" s="278"/>
      <c r="P667" s="288"/>
    </row>
    <row r="668" spans="1:16" s="270" customFormat="1" ht="53.25" customHeight="1">
      <c r="A668" s="153"/>
      <c r="B668" s="228" t="s">
        <v>178</v>
      </c>
      <c r="C668" s="223"/>
      <c r="D668" s="2" t="s">
        <v>212</v>
      </c>
      <c r="E668" s="47" t="s">
        <v>126</v>
      </c>
      <c r="F668" s="2" t="s">
        <v>125</v>
      </c>
      <c r="G668" s="44">
        <f aca="true" t="shared" si="4" ref="G668:H672">G606+G612+G618+G624+G631+G637+G643+G649+G655+G661</f>
        <v>68.4392</v>
      </c>
      <c r="H668" s="97">
        <f t="shared" si="4"/>
        <v>19150.857</v>
      </c>
      <c r="I668" s="45">
        <f>I606+I612+I618+I624+I643+I649+I655</f>
        <v>52.343</v>
      </c>
      <c r="J668" s="44"/>
      <c r="K668" s="44">
        <f>K606+K612+K618+K624+K643+K649+K655</f>
        <v>0.81</v>
      </c>
      <c r="L668" s="44">
        <f>L606+L612+L618+L624+L643+L649+L655+L661+L631+L637</f>
        <v>12.73</v>
      </c>
      <c r="M668" s="44">
        <f>M606+M612+M618+M624+M643+M649+M655</f>
        <v>18.23</v>
      </c>
      <c r="N668" s="42"/>
      <c r="O668" s="274"/>
      <c r="P668" s="288"/>
    </row>
    <row r="669" spans="1:16" s="270" customFormat="1" ht="12.75" customHeight="1">
      <c r="A669" s="133"/>
      <c r="B669" s="68"/>
      <c r="C669" s="224"/>
      <c r="D669" s="3">
        <v>2006</v>
      </c>
      <c r="E669" s="39">
        <f>E607+E613+E619+E625+E632+E638+E644+E650+E656+E662</f>
        <v>22617</v>
      </c>
      <c r="F669" s="142"/>
      <c r="G669" s="47">
        <f t="shared" si="4"/>
        <v>11.356454</v>
      </c>
      <c r="H669" s="328">
        <f t="shared" si="4"/>
        <v>3106.064</v>
      </c>
      <c r="I669" s="329">
        <f>I607+I613+I619+I625+I632+I638+I644+I650+I656+I662</f>
        <v>8.729</v>
      </c>
      <c r="J669" s="328"/>
      <c r="K669" s="328">
        <f>K607+K613+K619+K625+K632+K638+K644+K650+K656+K662</f>
        <v>0.174</v>
      </c>
      <c r="L669" s="328">
        <f>L607+L613+L619+L625+L632+L638+L644+L650+L656+L662</f>
        <v>1.74</v>
      </c>
      <c r="M669" s="328">
        <f>M607+M613+M619+M625+M632+M638+M644+M650+M656+M662</f>
        <v>3.248</v>
      </c>
      <c r="N669" s="42"/>
      <c r="O669" s="274"/>
      <c r="P669" s="288"/>
    </row>
    <row r="670" spans="1:16" s="270" customFormat="1" ht="12.75" customHeight="1">
      <c r="A670" s="133"/>
      <c r="B670" s="68"/>
      <c r="C670" s="224"/>
      <c r="D670" s="3">
        <v>2007</v>
      </c>
      <c r="E670" s="39">
        <f>E608+E614+E620+E626+E633+E639+E645+E651+E657+E663</f>
        <v>23649</v>
      </c>
      <c r="F670" s="142"/>
      <c r="G670" s="47">
        <f t="shared" si="4"/>
        <v>11.8187</v>
      </c>
      <c r="H670" s="328">
        <f t="shared" si="4"/>
        <v>3261.924</v>
      </c>
      <c r="I670" s="329">
        <f>I608+I614+I620+I626+I633+I639+I645+I651+I657+I663</f>
        <v>9.086</v>
      </c>
      <c r="J670" s="328"/>
      <c r="K670" s="328">
        <f>K608+K614+K620+K626+K633+K639+K645+K651+K657+K663</f>
        <v>0.178</v>
      </c>
      <c r="L670" s="328">
        <f>L663+L639+L633+L626+L614+L608</f>
        <v>1.916</v>
      </c>
      <c r="M670" s="328">
        <f>M608+M614+M620+M626+M633+M639+M645+M651+M657+M663</f>
        <v>3.3499999999999996</v>
      </c>
      <c r="N670" s="42"/>
      <c r="O670" s="274"/>
      <c r="P670" s="288"/>
    </row>
    <row r="671" spans="1:16" s="270" customFormat="1" ht="12.75" customHeight="1">
      <c r="A671" s="133"/>
      <c r="B671" s="68"/>
      <c r="C671" s="224"/>
      <c r="D671" s="3">
        <v>2008</v>
      </c>
      <c r="E671" s="39">
        <f>E609+E615+E621+E627+E634+E640+E646+E652+E658+E664</f>
        <v>27322</v>
      </c>
      <c r="F671" s="142"/>
      <c r="G671" s="47">
        <f t="shared" si="4"/>
        <v>13.350575999999998</v>
      </c>
      <c r="H671" s="328">
        <f t="shared" si="4"/>
        <v>3647.486000000001</v>
      </c>
      <c r="I671" s="329">
        <f>I609+I615+I621+I627+I634+I640+I646+I652+I658+I664</f>
        <v>10.328</v>
      </c>
      <c r="J671" s="328"/>
      <c r="K671" s="328">
        <f>K609+K615+K621+K627+K634+K640+K646+K652+K658+K664</f>
        <v>0.163</v>
      </c>
      <c r="L671" s="328">
        <f>L609+L615+L621+L627+L634+L640+L646+L652+L658+L664</f>
        <v>2.08</v>
      </c>
      <c r="M671" s="328">
        <f>M609+M615+M621+M627+M634+M640+M646+M652+M658+M664</f>
        <v>3.632</v>
      </c>
      <c r="N671" s="42"/>
      <c r="O671" s="274"/>
      <c r="P671" s="288"/>
    </row>
    <row r="672" spans="1:16" s="270" customFormat="1" ht="12.75" customHeight="1">
      <c r="A672" s="133"/>
      <c r="B672" s="68"/>
      <c r="C672" s="224"/>
      <c r="D672" s="3">
        <v>2009</v>
      </c>
      <c r="E672" s="39">
        <f>E610+E616+E622+E628+E635+E641+E647+E653+E659+E665</f>
        <v>29964</v>
      </c>
      <c r="F672" s="142"/>
      <c r="G672" s="47">
        <f t="shared" si="4"/>
        <v>14.351674</v>
      </c>
      <c r="H672" s="328">
        <f t="shared" si="4"/>
        <v>4242.417</v>
      </c>
      <c r="I672" s="329">
        <f>I610+I616+I622+I628+I635+I641+I647+I653+I659+I665</f>
        <v>10.701</v>
      </c>
      <c r="J672" s="328"/>
      <c r="K672" s="328">
        <f>K610+K616+K622+K628+K635+K641+K647+K653+K659+K665</f>
        <v>0.15</v>
      </c>
      <c r="L672" s="328">
        <f>L610+L616+L622+L628+L635+L641+L647+L653+L659+L665</f>
        <v>3.6180000000000003</v>
      </c>
      <c r="M672" s="328">
        <f>M610+M616+M622+M628+M635+M641+M647+M653+M659+M665</f>
        <v>3.8179999999999996</v>
      </c>
      <c r="N672" s="42"/>
      <c r="O672" s="274"/>
      <c r="P672" s="288"/>
    </row>
    <row r="673" spans="1:16" s="270" customFormat="1" ht="12.75" customHeight="1">
      <c r="A673" s="132"/>
      <c r="B673" s="50"/>
      <c r="C673" s="225"/>
      <c r="D673" s="3">
        <v>2010</v>
      </c>
      <c r="E673" s="47">
        <f>E611+E617+E623+E629+E636+E642+E648+E654+E660+E667</f>
        <v>31742</v>
      </c>
      <c r="F673" s="99"/>
      <c r="G673" s="44">
        <f>G611+G617+G623+G629+G636+G642+G648+G654+G660+G667</f>
        <v>17.559856000000003</v>
      </c>
      <c r="H673" s="44">
        <f>H611+H617+H623+H629+H636+H642+H648+H654+H660+H667</f>
        <v>4892.966</v>
      </c>
      <c r="I673" s="45">
        <f>I611+I617+I623+I629+I636+I642+I648+I654+I660+I667</f>
        <v>13.499000000000002</v>
      </c>
      <c r="J673" s="44"/>
      <c r="K673" s="44">
        <f>K611+K617+K623+K629+K636+K642+K648+K654+K660+K667</f>
        <v>0.15</v>
      </c>
      <c r="L673" s="44">
        <f>L611+L617+L623+L629+L636+L642+L648+L654+L660+L667</f>
        <v>3.3680000000000003</v>
      </c>
      <c r="M673" s="44">
        <f>M611+M617+M623+M629+M636+M642+M648+M654+M660+M667</f>
        <v>4.1819999999999995</v>
      </c>
      <c r="N673" s="42"/>
      <c r="O673" s="274"/>
      <c r="P673" s="288"/>
    </row>
    <row r="674" spans="1:16" ht="12.75">
      <c r="A674" s="596" t="s">
        <v>189</v>
      </c>
      <c r="B674" s="597"/>
      <c r="C674" s="597"/>
      <c r="D674" s="597"/>
      <c r="E674" s="597"/>
      <c r="F674" s="597"/>
      <c r="G674" s="597"/>
      <c r="H674" s="597"/>
      <c r="I674" s="597"/>
      <c r="J674" s="597"/>
      <c r="K674" s="597"/>
      <c r="L674" s="597"/>
      <c r="M674" s="597"/>
      <c r="N674" s="597"/>
      <c r="O674" s="597"/>
      <c r="P674" s="135"/>
    </row>
    <row r="675" spans="1:16" ht="25.5">
      <c r="A675" s="145">
        <v>116</v>
      </c>
      <c r="B675" s="239" t="s">
        <v>339</v>
      </c>
      <c r="C675" s="241" t="s">
        <v>179</v>
      </c>
      <c r="D675" s="10" t="s">
        <v>212</v>
      </c>
      <c r="E675" s="214">
        <v>2500</v>
      </c>
      <c r="F675" s="11">
        <v>2.3</v>
      </c>
      <c r="G675" s="12"/>
      <c r="H675" s="12">
        <v>67000</v>
      </c>
      <c r="I675" s="18"/>
      <c r="J675" s="18"/>
      <c r="K675" s="18"/>
      <c r="L675" s="18"/>
      <c r="M675" s="30"/>
      <c r="N675" s="46" t="s">
        <v>379</v>
      </c>
      <c r="O675" s="22"/>
      <c r="P675" s="135"/>
    </row>
    <row r="676" spans="1:16" ht="12.75">
      <c r="A676" s="234"/>
      <c r="B676" s="242"/>
      <c r="C676" s="243"/>
      <c r="D676" s="14">
        <v>2006</v>
      </c>
      <c r="E676" s="212">
        <v>500</v>
      </c>
      <c r="F676" s="14" t="s">
        <v>332</v>
      </c>
      <c r="G676" s="25"/>
      <c r="H676" s="25">
        <v>13400</v>
      </c>
      <c r="I676" s="18"/>
      <c r="J676" s="18"/>
      <c r="K676" s="18"/>
      <c r="L676" s="362"/>
      <c r="M676" s="30"/>
      <c r="N676" s="217">
        <v>10</v>
      </c>
      <c r="O676" s="30"/>
      <c r="P676" s="135"/>
    </row>
    <row r="677" spans="1:16" ht="12.75">
      <c r="A677" s="234"/>
      <c r="B677" s="242"/>
      <c r="C677" s="243"/>
      <c r="D677" s="14">
        <v>2007</v>
      </c>
      <c r="E677" s="212">
        <v>500</v>
      </c>
      <c r="F677" s="14" t="s">
        <v>317</v>
      </c>
      <c r="G677" s="25"/>
      <c r="H677" s="25">
        <v>13400</v>
      </c>
      <c r="I677" s="18"/>
      <c r="J677" s="18"/>
      <c r="K677" s="18"/>
      <c r="L677" s="362"/>
      <c r="M677" s="30"/>
      <c r="N677" s="217">
        <v>10</v>
      </c>
      <c r="O677" s="30"/>
      <c r="P677" s="135"/>
    </row>
    <row r="678" spans="1:16" ht="12.75">
      <c r="A678" s="234"/>
      <c r="B678" s="242"/>
      <c r="C678" s="243"/>
      <c r="D678" s="14">
        <v>2008</v>
      </c>
      <c r="E678" s="212">
        <v>500</v>
      </c>
      <c r="F678" s="14"/>
      <c r="G678" s="25"/>
      <c r="H678" s="25">
        <v>13400</v>
      </c>
      <c r="I678" s="18"/>
      <c r="J678" s="18"/>
      <c r="K678" s="18"/>
      <c r="L678" s="362"/>
      <c r="M678" s="30"/>
      <c r="N678" s="217">
        <v>10</v>
      </c>
      <c r="O678" s="30"/>
      <c r="P678" s="135"/>
    </row>
    <row r="679" spans="1:16" ht="12.75">
      <c r="A679" s="234"/>
      <c r="B679" s="242"/>
      <c r="C679" s="243"/>
      <c r="D679" s="14">
        <v>2009</v>
      </c>
      <c r="E679" s="212">
        <v>500</v>
      </c>
      <c r="F679" s="14"/>
      <c r="G679" s="25"/>
      <c r="H679" s="25">
        <v>13400</v>
      </c>
      <c r="I679" s="18"/>
      <c r="J679" s="18"/>
      <c r="K679" s="18"/>
      <c r="L679" s="362"/>
      <c r="M679" s="30"/>
      <c r="N679" s="217">
        <v>10</v>
      </c>
      <c r="O679" s="30"/>
      <c r="P679" s="135"/>
    </row>
    <row r="680" spans="1:16" ht="12.75">
      <c r="A680" s="236"/>
      <c r="B680" s="244"/>
      <c r="C680" s="238"/>
      <c r="D680" s="14">
        <v>2010</v>
      </c>
      <c r="E680" s="212">
        <v>500</v>
      </c>
      <c r="F680" s="14"/>
      <c r="G680" s="162"/>
      <c r="H680" s="25">
        <v>13400</v>
      </c>
      <c r="I680" s="18"/>
      <c r="J680" s="18"/>
      <c r="K680" s="18"/>
      <c r="L680" s="362"/>
      <c r="M680" s="30"/>
      <c r="N680" s="217">
        <v>10</v>
      </c>
      <c r="O680" s="30"/>
      <c r="P680" s="135"/>
    </row>
    <row r="681" spans="1:16" ht="25.5">
      <c r="A681" s="145">
        <v>117</v>
      </c>
      <c r="B681" s="49" t="s">
        <v>340</v>
      </c>
      <c r="C681" s="267" t="s">
        <v>381</v>
      </c>
      <c r="D681" s="10" t="s">
        <v>212</v>
      </c>
      <c r="E681" s="214">
        <v>6444</v>
      </c>
      <c r="F681" s="11">
        <v>2</v>
      </c>
      <c r="G681" s="33">
        <f>G682+G683+G684+G685+G686</f>
        <v>1.101</v>
      </c>
      <c r="H681" s="33">
        <f>SUM(H682:H686)</f>
        <v>972.78</v>
      </c>
      <c r="I681" s="11"/>
      <c r="J681" s="11"/>
      <c r="K681" s="11"/>
      <c r="L681" s="33">
        <f>SUM(L682:L686)</f>
        <v>3.138</v>
      </c>
      <c r="M681" s="30"/>
      <c r="N681" s="22"/>
      <c r="O681" s="30"/>
      <c r="P681" s="135"/>
    </row>
    <row r="682" spans="1:16" ht="12.75">
      <c r="A682" s="133"/>
      <c r="B682" s="68"/>
      <c r="C682" s="243" t="s">
        <v>136</v>
      </c>
      <c r="D682" s="14">
        <v>2006</v>
      </c>
      <c r="E682" s="212">
        <v>1854</v>
      </c>
      <c r="F682" s="14">
        <v>2</v>
      </c>
      <c r="G682" s="25">
        <v>0.34</v>
      </c>
      <c r="H682" s="14">
        <f aca="true" t="shared" si="5" ref="H682:H692">L682*0.31*1000</f>
        <v>300.39</v>
      </c>
      <c r="I682" s="6"/>
      <c r="J682" s="6"/>
      <c r="K682" s="6"/>
      <c r="L682" s="25">
        <v>0.969</v>
      </c>
      <c r="M682" s="30"/>
      <c r="N682" s="22"/>
      <c r="O682" s="30"/>
      <c r="P682" s="135"/>
    </row>
    <row r="683" spans="1:16" ht="12.75">
      <c r="A683" s="234"/>
      <c r="B683" s="342"/>
      <c r="C683" s="492" t="s">
        <v>75</v>
      </c>
      <c r="D683" s="14">
        <v>2007</v>
      </c>
      <c r="E683" s="212">
        <v>1205</v>
      </c>
      <c r="F683" s="14">
        <v>2</v>
      </c>
      <c r="G683" s="25">
        <v>0.181</v>
      </c>
      <c r="H683" s="14">
        <f t="shared" si="5"/>
        <v>160.58</v>
      </c>
      <c r="I683" s="6"/>
      <c r="J683" s="6"/>
      <c r="K683" s="6"/>
      <c r="L683" s="25">
        <v>0.518</v>
      </c>
      <c r="M683" s="30"/>
      <c r="N683" s="22"/>
      <c r="O683" s="30"/>
      <c r="P683" s="135"/>
    </row>
    <row r="684" spans="1:16" ht="12.75">
      <c r="A684" s="133"/>
      <c r="B684" s="68"/>
      <c r="C684" s="243" t="s">
        <v>137</v>
      </c>
      <c r="D684" s="14">
        <v>2008</v>
      </c>
      <c r="E684" s="212">
        <v>1105</v>
      </c>
      <c r="F684" s="14">
        <v>2</v>
      </c>
      <c r="G684" s="25">
        <v>0.22</v>
      </c>
      <c r="H684" s="14">
        <f t="shared" si="5"/>
        <v>194.36999999999998</v>
      </c>
      <c r="I684" s="6"/>
      <c r="J684" s="6"/>
      <c r="K684" s="6"/>
      <c r="L684" s="25">
        <v>0.627</v>
      </c>
      <c r="M684" s="30"/>
      <c r="N684" s="22"/>
      <c r="O684" s="30"/>
      <c r="P684" s="135"/>
    </row>
    <row r="685" spans="1:16" ht="12.75">
      <c r="A685" s="234"/>
      <c r="B685" s="342"/>
      <c r="C685" s="492"/>
      <c r="D685" s="14">
        <v>2009</v>
      </c>
      <c r="E685" s="212">
        <v>1115</v>
      </c>
      <c r="F685" s="14">
        <v>2</v>
      </c>
      <c r="G685" s="25">
        <v>0.184</v>
      </c>
      <c r="H685" s="14">
        <f t="shared" si="5"/>
        <v>162.13</v>
      </c>
      <c r="I685" s="6"/>
      <c r="J685" s="6"/>
      <c r="K685" s="6"/>
      <c r="L685" s="25">
        <v>0.523</v>
      </c>
      <c r="M685" s="30"/>
      <c r="N685" s="22"/>
      <c r="O685" s="30"/>
      <c r="P685" s="135"/>
    </row>
    <row r="686" spans="1:16" ht="12.75">
      <c r="A686" s="132"/>
      <c r="B686" s="50"/>
      <c r="C686" s="238"/>
      <c r="D686" s="14">
        <v>2010</v>
      </c>
      <c r="E686" s="212">
        <v>1165</v>
      </c>
      <c r="F686" s="290">
        <v>2</v>
      </c>
      <c r="G686" s="25">
        <v>0.176</v>
      </c>
      <c r="H686" s="14">
        <f t="shared" si="5"/>
        <v>155.31</v>
      </c>
      <c r="I686" s="5"/>
      <c r="J686" s="5"/>
      <c r="K686" s="5"/>
      <c r="L686" s="185">
        <v>0.501</v>
      </c>
      <c r="M686" s="30"/>
      <c r="N686" s="22"/>
      <c r="O686" s="30"/>
      <c r="P686" s="135"/>
    </row>
    <row r="687" spans="1:16" s="270" customFormat="1" ht="39" customHeight="1">
      <c r="A687" s="226">
        <v>118</v>
      </c>
      <c r="B687" s="49" t="s">
        <v>200</v>
      </c>
      <c r="C687" s="223" t="s">
        <v>179</v>
      </c>
      <c r="D687" s="10" t="s">
        <v>212</v>
      </c>
      <c r="E687" s="196">
        <v>54260</v>
      </c>
      <c r="F687" s="11" t="s">
        <v>303</v>
      </c>
      <c r="G687" s="12">
        <v>7.28</v>
      </c>
      <c r="H687" s="11">
        <f t="shared" si="5"/>
        <v>6425.0599999999995</v>
      </c>
      <c r="I687" s="11"/>
      <c r="J687" s="11"/>
      <c r="K687" s="11"/>
      <c r="L687" s="196">
        <v>20.726</v>
      </c>
      <c r="M687" s="284"/>
      <c r="N687" s="286"/>
      <c r="O687" s="278"/>
      <c r="P687" s="288"/>
    </row>
    <row r="688" spans="1:16" s="270" customFormat="1" ht="15" customHeight="1">
      <c r="A688" s="227"/>
      <c r="B688" s="68"/>
      <c r="C688" s="224"/>
      <c r="D688" s="14">
        <v>2006</v>
      </c>
      <c r="E688" s="25">
        <v>9084</v>
      </c>
      <c r="F688" s="14" t="s">
        <v>350</v>
      </c>
      <c r="G688" s="25">
        <f>L688*0.351</f>
        <v>1.347489</v>
      </c>
      <c r="H688" s="14">
        <f t="shared" si="5"/>
        <v>1190.0900000000001</v>
      </c>
      <c r="I688" s="6"/>
      <c r="J688" s="6"/>
      <c r="K688" s="6"/>
      <c r="L688" s="25">
        <v>3.839</v>
      </c>
      <c r="M688" s="284"/>
      <c r="N688" s="286"/>
      <c r="O688" s="278"/>
      <c r="P688" s="288"/>
    </row>
    <row r="689" spans="1:16" s="270" customFormat="1" ht="15" customHeight="1">
      <c r="A689" s="227"/>
      <c r="B689" s="68"/>
      <c r="C689" s="224"/>
      <c r="D689" s="14">
        <v>2007</v>
      </c>
      <c r="E689" s="25">
        <v>10340</v>
      </c>
      <c r="F689" s="14" t="s">
        <v>343</v>
      </c>
      <c r="G689" s="25">
        <f>L689*0.351</f>
        <v>1.307475</v>
      </c>
      <c r="H689" s="14">
        <f t="shared" si="5"/>
        <v>1154.75</v>
      </c>
      <c r="I689" s="6"/>
      <c r="J689" s="6"/>
      <c r="K689" s="6"/>
      <c r="L689" s="25">
        <v>3.725</v>
      </c>
      <c r="M689" s="284"/>
      <c r="N689" s="286"/>
      <c r="O689" s="278"/>
      <c r="P689" s="288"/>
    </row>
    <row r="690" spans="1:16" s="270" customFormat="1" ht="14.25" customHeight="1">
      <c r="A690" s="227"/>
      <c r="B690" s="68"/>
      <c r="C690" s="224"/>
      <c r="D690" s="14">
        <v>2008</v>
      </c>
      <c r="E690" s="25">
        <v>8133</v>
      </c>
      <c r="F690" s="14" t="s">
        <v>317</v>
      </c>
      <c r="G690" s="25">
        <f>L690*0.351</f>
        <v>1.438047</v>
      </c>
      <c r="H690" s="14">
        <f t="shared" si="5"/>
        <v>1270.07</v>
      </c>
      <c r="I690" s="6"/>
      <c r="J690" s="6"/>
      <c r="K690" s="6"/>
      <c r="L690" s="25">
        <v>4.097</v>
      </c>
      <c r="M690" s="284"/>
      <c r="N690" s="286"/>
      <c r="O690" s="278"/>
      <c r="P690" s="288"/>
    </row>
    <row r="691" spans="1:16" s="270" customFormat="1" ht="14.25" customHeight="1">
      <c r="A691" s="227"/>
      <c r="B691" s="68"/>
      <c r="C691" s="224"/>
      <c r="D691" s="14">
        <v>2009</v>
      </c>
      <c r="E691" s="25">
        <v>13907</v>
      </c>
      <c r="F691" s="14"/>
      <c r="G691" s="25">
        <f>L691*0.351</f>
        <v>1.452438</v>
      </c>
      <c r="H691" s="14">
        <f t="shared" si="5"/>
        <v>1282.78</v>
      </c>
      <c r="I691" s="6"/>
      <c r="J691" s="6"/>
      <c r="K691" s="6"/>
      <c r="L691" s="25">
        <v>4.138</v>
      </c>
      <c r="M691" s="284"/>
      <c r="N691" s="286"/>
      <c r="O691" s="278"/>
      <c r="P691" s="288"/>
    </row>
    <row r="692" spans="1:16" s="270" customFormat="1" ht="15" customHeight="1">
      <c r="A692" s="206"/>
      <c r="B692" s="50"/>
      <c r="C692" s="225"/>
      <c r="D692" s="14">
        <v>2010</v>
      </c>
      <c r="E692" s="25">
        <v>12796</v>
      </c>
      <c r="F692" s="6"/>
      <c r="G692" s="25">
        <f>L692*0.351</f>
        <v>1.7293769999999997</v>
      </c>
      <c r="H692" s="14">
        <f t="shared" si="5"/>
        <v>1527.37</v>
      </c>
      <c r="I692" s="6"/>
      <c r="J692" s="6"/>
      <c r="K692" s="6"/>
      <c r="L692" s="25">
        <v>4.927</v>
      </c>
      <c r="M692" s="284"/>
      <c r="N692" s="286"/>
      <c r="O692" s="278"/>
      <c r="P692" s="288"/>
    </row>
    <row r="693" spans="1:16" s="270" customFormat="1" ht="57" customHeight="1">
      <c r="A693" s="226">
        <v>119</v>
      </c>
      <c r="B693" s="239" t="s">
        <v>341</v>
      </c>
      <c r="C693" s="223" t="s">
        <v>381</v>
      </c>
      <c r="D693" s="10" t="s">
        <v>212</v>
      </c>
      <c r="E693" s="12">
        <v>475</v>
      </c>
      <c r="F693" s="11">
        <v>2</v>
      </c>
      <c r="G693" s="12"/>
      <c r="H693" s="12">
        <v>23584</v>
      </c>
      <c r="I693" s="37"/>
      <c r="J693" s="37"/>
      <c r="K693" s="284"/>
      <c r="L693" s="33"/>
      <c r="M693" s="37"/>
      <c r="N693" s="218" t="s">
        <v>10</v>
      </c>
      <c r="O693" s="278"/>
      <c r="P693" s="288"/>
    </row>
    <row r="694" spans="1:16" s="270" customFormat="1" ht="15" customHeight="1">
      <c r="A694" s="227"/>
      <c r="B694" s="242"/>
      <c r="C694" s="68"/>
      <c r="D694" s="14">
        <v>2006</v>
      </c>
      <c r="E694" s="25">
        <v>75</v>
      </c>
      <c r="F694" s="11">
        <v>2</v>
      </c>
      <c r="G694" s="162"/>
      <c r="H694" s="25">
        <v>3752</v>
      </c>
      <c r="I694" s="37"/>
      <c r="J694" s="37"/>
      <c r="K694" s="284"/>
      <c r="L694" s="33"/>
      <c r="M694" s="37"/>
      <c r="N694" s="154">
        <v>2.8</v>
      </c>
      <c r="O694" s="278"/>
      <c r="P694" s="288"/>
    </row>
    <row r="695" spans="1:16" s="270" customFormat="1" ht="13.5" customHeight="1">
      <c r="A695" s="227"/>
      <c r="B695" s="242"/>
      <c r="C695" s="68"/>
      <c r="D695" s="14">
        <v>2007</v>
      </c>
      <c r="E695" s="25">
        <v>100</v>
      </c>
      <c r="F695" s="11">
        <v>2</v>
      </c>
      <c r="G695" s="162"/>
      <c r="H695" s="25">
        <v>4958</v>
      </c>
      <c r="I695" s="37"/>
      <c r="J695" s="37"/>
      <c r="K695" s="284"/>
      <c r="L695" s="33"/>
      <c r="M695" s="37"/>
      <c r="N695" s="154">
        <v>3.7</v>
      </c>
      <c r="O695" s="278"/>
      <c r="P695" s="288"/>
    </row>
    <row r="696" spans="1:16" s="270" customFormat="1" ht="15.75" customHeight="1">
      <c r="A696" s="227"/>
      <c r="B696" s="426"/>
      <c r="C696" s="68"/>
      <c r="D696" s="210">
        <v>2008</v>
      </c>
      <c r="E696" s="25">
        <v>100</v>
      </c>
      <c r="F696" s="11">
        <v>2</v>
      </c>
      <c r="G696" s="162"/>
      <c r="H696" s="25">
        <v>4958</v>
      </c>
      <c r="I696" s="37"/>
      <c r="J696" s="37"/>
      <c r="K696" s="284"/>
      <c r="L696" s="33"/>
      <c r="M696" s="37"/>
      <c r="N696" s="154">
        <v>3.7</v>
      </c>
      <c r="O696" s="278"/>
      <c r="P696" s="288"/>
    </row>
    <row r="697" spans="1:16" s="270" customFormat="1" ht="14.25" customHeight="1">
      <c r="A697" s="227"/>
      <c r="B697" s="426"/>
      <c r="C697" s="68"/>
      <c r="D697" s="210">
        <v>2009</v>
      </c>
      <c r="E697" s="25">
        <v>100</v>
      </c>
      <c r="F697" s="11">
        <v>2</v>
      </c>
      <c r="G697" s="162"/>
      <c r="H697" s="25">
        <v>4958</v>
      </c>
      <c r="I697" s="37"/>
      <c r="J697" s="37"/>
      <c r="K697" s="284"/>
      <c r="L697" s="33"/>
      <c r="M697" s="37"/>
      <c r="N697" s="154">
        <v>3.7</v>
      </c>
      <c r="O697" s="278"/>
      <c r="P697" s="288"/>
    </row>
    <row r="698" spans="1:16" s="270" customFormat="1" ht="13.5" customHeight="1">
      <c r="A698" s="206"/>
      <c r="B698" s="244"/>
      <c r="C698" s="50"/>
      <c r="D698" s="14">
        <v>2010</v>
      </c>
      <c r="E698" s="25">
        <v>100</v>
      </c>
      <c r="F698" s="11">
        <v>2</v>
      </c>
      <c r="G698" s="358"/>
      <c r="H698" s="25">
        <v>4958</v>
      </c>
      <c r="I698" s="37"/>
      <c r="J698" s="37"/>
      <c r="K698" s="284"/>
      <c r="L698" s="33"/>
      <c r="M698" s="37"/>
      <c r="N698" s="154">
        <v>3.7</v>
      </c>
      <c r="O698" s="278"/>
      <c r="P698" s="288"/>
    </row>
    <row r="699" spans="1:16" s="270" customFormat="1" ht="39" customHeight="1">
      <c r="A699" s="226">
        <v>120</v>
      </c>
      <c r="B699" s="49" t="s">
        <v>342</v>
      </c>
      <c r="C699" s="223" t="s">
        <v>179</v>
      </c>
      <c r="D699" s="10" t="s">
        <v>212</v>
      </c>
      <c r="E699" s="214">
        <v>5000</v>
      </c>
      <c r="F699" s="11">
        <v>2.3</v>
      </c>
      <c r="G699" s="12"/>
      <c r="H699" s="12">
        <v>3886</v>
      </c>
      <c r="I699" s="37"/>
      <c r="J699" s="284"/>
      <c r="K699" s="37"/>
      <c r="L699" s="33"/>
      <c r="M699" s="284"/>
      <c r="N699" s="218" t="s">
        <v>11</v>
      </c>
      <c r="O699" s="278"/>
      <c r="P699" s="288"/>
    </row>
    <row r="700" spans="1:16" s="270" customFormat="1" ht="14.25" customHeight="1">
      <c r="A700" s="227"/>
      <c r="B700" s="68"/>
      <c r="C700" s="68"/>
      <c r="D700" s="14">
        <v>2006</v>
      </c>
      <c r="E700" s="212">
        <v>1000</v>
      </c>
      <c r="F700" s="219" t="s">
        <v>332</v>
      </c>
      <c r="G700" s="162"/>
      <c r="H700" s="25">
        <v>777.2</v>
      </c>
      <c r="I700" s="37"/>
      <c r="J700" s="284"/>
      <c r="K700" s="37"/>
      <c r="L700" s="33"/>
      <c r="M700" s="284"/>
      <c r="N700" s="175">
        <v>0.58</v>
      </c>
      <c r="O700" s="278"/>
      <c r="P700" s="288"/>
    </row>
    <row r="701" spans="1:16" s="270" customFormat="1" ht="13.5" customHeight="1">
      <c r="A701" s="227"/>
      <c r="B701" s="68"/>
      <c r="C701" s="68"/>
      <c r="D701" s="14">
        <v>2007</v>
      </c>
      <c r="E701" s="212">
        <v>1000</v>
      </c>
      <c r="F701" s="219" t="s">
        <v>317</v>
      </c>
      <c r="G701" s="162"/>
      <c r="H701" s="25">
        <v>777.2</v>
      </c>
      <c r="I701" s="37"/>
      <c r="J701" s="284"/>
      <c r="K701" s="37"/>
      <c r="L701" s="33"/>
      <c r="M701" s="284"/>
      <c r="N701" s="175">
        <v>0.58</v>
      </c>
      <c r="O701" s="278"/>
      <c r="P701" s="288"/>
    </row>
    <row r="702" spans="1:16" s="270" customFormat="1" ht="14.25" customHeight="1">
      <c r="A702" s="227"/>
      <c r="B702" s="68"/>
      <c r="C702" s="68"/>
      <c r="D702" s="14">
        <v>2008</v>
      </c>
      <c r="E702" s="212">
        <v>1000</v>
      </c>
      <c r="F702" s="6"/>
      <c r="G702" s="162"/>
      <c r="H702" s="25">
        <v>777.2</v>
      </c>
      <c r="I702" s="37"/>
      <c r="J702" s="284"/>
      <c r="K702" s="37"/>
      <c r="L702" s="33"/>
      <c r="M702" s="284"/>
      <c r="N702" s="175">
        <v>0.58</v>
      </c>
      <c r="O702" s="278"/>
      <c r="P702" s="288"/>
    </row>
    <row r="703" spans="1:16" s="270" customFormat="1" ht="15.75" customHeight="1">
      <c r="A703" s="206"/>
      <c r="B703" s="50"/>
      <c r="C703" s="50"/>
      <c r="D703" s="14">
        <v>2009</v>
      </c>
      <c r="E703" s="212">
        <v>1000</v>
      </c>
      <c r="F703" s="6"/>
      <c r="G703" s="162"/>
      <c r="H703" s="25">
        <v>777.2</v>
      </c>
      <c r="I703" s="37"/>
      <c r="J703" s="284"/>
      <c r="K703" s="37"/>
      <c r="L703" s="33"/>
      <c r="M703" s="284"/>
      <c r="N703" s="175">
        <v>0.58</v>
      </c>
      <c r="O703" s="278"/>
      <c r="P703" s="288"/>
    </row>
    <row r="704" spans="1:16" s="270" customFormat="1" ht="15.75" customHeight="1">
      <c r="A704" s="3" t="s">
        <v>146</v>
      </c>
      <c r="B704" s="3" t="s">
        <v>147</v>
      </c>
      <c r="C704" s="3" t="s">
        <v>148</v>
      </c>
      <c r="D704" s="3">
        <v>1</v>
      </c>
      <c r="E704" s="3">
        <v>2</v>
      </c>
      <c r="F704" s="3">
        <v>3</v>
      </c>
      <c r="G704" s="3">
        <v>4</v>
      </c>
      <c r="H704" s="3">
        <v>5</v>
      </c>
      <c r="I704" s="3">
        <v>6</v>
      </c>
      <c r="J704" s="3">
        <v>7</v>
      </c>
      <c r="K704" s="3">
        <v>8</v>
      </c>
      <c r="L704" s="3">
        <v>9</v>
      </c>
      <c r="M704" s="545">
        <v>10</v>
      </c>
      <c r="N704" s="594">
        <v>10</v>
      </c>
      <c r="O704" s="595"/>
      <c r="P704" s="288"/>
    </row>
    <row r="705" spans="1:16" s="273" customFormat="1" ht="12.75">
      <c r="A705" s="206"/>
      <c r="B705" s="50"/>
      <c r="C705" s="50"/>
      <c r="D705" s="86">
        <v>2010</v>
      </c>
      <c r="E705" s="524">
        <v>1000</v>
      </c>
      <c r="F705" s="60"/>
      <c r="G705" s="525"/>
      <c r="H705" s="123">
        <v>777.2</v>
      </c>
      <c r="I705" s="204"/>
      <c r="J705" s="409"/>
      <c r="K705" s="204"/>
      <c r="L705" s="205"/>
      <c r="M705" s="409"/>
      <c r="N705" s="86">
        <v>0.58</v>
      </c>
      <c r="O705" s="278"/>
      <c r="P705" s="272"/>
    </row>
    <row r="706" spans="1:16" ht="38.25">
      <c r="A706" s="18">
        <v>121</v>
      </c>
      <c r="B706" s="189" t="s">
        <v>351</v>
      </c>
      <c r="C706" s="13" t="s">
        <v>63</v>
      </c>
      <c r="D706" s="13">
        <v>2006</v>
      </c>
      <c r="E706" s="12">
        <v>580</v>
      </c>
      <c r="F706" s="11">
        <v>3</v>
      </c>
      <c r="G706" s="12">
        <v>0.42</v>
      </c>
      <c r="H706" s="12">
        <f>2.9*110</f>
        <v>319</v>
      </c>
      <c r="I706" s="6"/>
      <c r="J706" s="6"/>
      <c r="K706" s="6"/>
      <c r="L706" s="25"/>
      <c r="M706" s="12">
        <v>2.9</v>
      </c>
      <c r="N706" s="3"/>
      <c r="O706" s="113"/>
      <c r="P706" s="109"/>
    </row>
    <row r="707" spans="1:16" ht="38.25" customHeight="1">
      <c r="A707" s="153">
        <v>122</v>
      </c>
      <c r="B707" s="49" t="s">
        <v>380</v>
      </c>
      <c r="C707" s="55" t="s">
        <v>381</v>
      </c>
      <c r="D707" s="13" t="s">
        <v>212</v>
      </c>
      <c r="E707" s="33">
        <f>SUM(E708:E712)</f>
        <v>2960</v>
      </c>
      <c r="F707" s="11">
        <v>3.4</v>
      </c>
      <c r="G707" s="33">
        <f>G708+G709+G710+G711+G712</f>
        <v>1.95</v>
      </c>
      <c r="H707" s="33">
        <f>SUM(H708:H712)</f>
        <v>1720.5</v>
      </c>
      <c r="I707" s="6"/>
      <c r="J707" s="6"/>
      <c r="K707" s="6"/>
      <c r="L707" s="33">
        <f>SUM(L708:L712)</f>
        <v>5.550000000000001</v>
      </c>
      <c r="M707" s="16"/>
      <c r="N707" s="171"/>
      <c r="O707" s="113"/>
      <c r="P707" s="135"/>
    </row>
    <row r="708" spans="1:16" ht="15" customHeight="1">
      <c r="A708" s="93"/>
      <c r="B708" s="93"/>
      <c r="C708" s="93"/>
      <c r="D708" s="14">
        <v>2006</v>
      </c>
      <c r="E708" s="25">
        <v>480</v>
      </c>
      <c r="F708" s="14" t="s">
        <v>344</v>
      </c>
      <c r="G708" s="25">
        <v>0.32</v>
      </c>
      <c r="H708" s="185">
        <v>279</v>
      </c>
      <c r="I708" s="6"/>
      <c r="J708" s="6"/>
      <c r="K708" s="6"/>
      <c r="L708" s="25">
        <v>0.9</v>
      </c>
      <c r="M708" s="147"/>
      <c r="N708" s="171"/>
      <c r="O708" s="113"/>
      <c r="P708" s="135"/>
    </row>
    <row r="709" spans="1:16" ht="13.5" customHeight="1">
      <c r="A709" s="93"/>
      <c r="B709" s="93"/>
      <c r="C709" s="93"/>
      <c r="D709" s="14">
        <v>2007</v>
      </c>
      <c r="E709" s="185">
        <v>560</v>
      </c>
      <c r="F709" s="245" t="s">
        <v>382</v>
      </c>
      <c r="G709" s="185">
        <v>0.37</v>
      </c>
      <c r="H709" s="185">
        <v>325.5</v>
      </c>
      <c r="I709" s="3"/>
      <c r="J709" s="3"/>
      <c r="K709" s="3"/>
      <c r="L709" s="25">
        <v>1.05</v>
      </c>
      <c r="M709" s="3"/>
      <c r="N709" s="171"/>
      <c r="O709" s="113"/>
      <c r="P709" s="135"/>
    </row>
    <row r="710" spans="1:16" ht="13.5" customHeight="1">
      <c r="A710" s="93"/>
      <c r="B710" s="93"/>
      <c r="C710" s="93"/>
      <c r="D710" s="14">
        <v>2008</v>
      </c>
      <c r="E710" s="185">
        <v>560</v>
      </c>
      <c r="F710" s="3"/>
      <c r="G710" s="185">
        <v>0.37</v>
      </c>
      <c r="H710" s="185">
        <v>325.5</v>
      </c>
      <c r="I710" s="3"/>
      <c r="J710" s="3"/>
      <c r="K710" s="3"/>
      <c r="L710" s="185">
        <v>1.05</v>
      </c>
      <c r="M710" s="3"/>
      <c r="N710" s="171"/>
      <c r="O710" s="113"/>
      <c r="P710" s="135"/>
    </row>
    <row r="711" spans="1:16" ht="13.5" customHeight="1">
      <c r="A711" s="93"/>
      <c r="B711" s="93"/>
      <c r="C711" s="93"/>
      <c r="D711" s="14">
        <v>2009</v>
      </c>
      <c r="E711" s="185">
        <v>640</v>
      </c>
      <c r="F711" s="3"/>
      <c r="G711" s="185">
        <v>0.42</v>
      </c>
      <c r="H711" s="185">
        <v>372</v>
      </c>
      <c r="I711" s="3"/>
      <c r="J711" s="3"/>
      <c r="K711" s="3"/>
      <c r="L711" s="185">
        <v>1.2</v>
      </c>
      <c r="M711" s="3"/>
      <c r="N711" s="171"/>
      <c r="O711" s="113"/>
      <c r="P711" s="135"/>
    </row>
    <row r="712" spans="1:16" ht="14.25" customHeight="1">
      <c r="A712" s="92"/>
      <c r="B712" s="92"/>
      <c r="C712" s="92"/>
      <c r="D712" s="14">
        <v>2010</v>
      </c>
      <c r="E712" s="185">
        <v>720</v>
      </c>
      <c r="F712" s="3"/>
      <c r="G712" s="185">
        <v>0.47</v>
      </c>
      <c r="H712" s="185">
        <v>418.5</v>
      </c>
      <c r="I712" s="3"/>
      <c r="J712" s="3"/>
      <c r="K712" s="3"/>
      <c r="L712" s="185">
        <v>1.35</v>
      </c>
      <c r="M712" s="3"/>
      <c r="N712" s="171"/>
      <c r="O712" s="113"/>
      <c r="P712" s="135"/>
    </row>
    <row r="713" spans="1:16" ht="66" customHeight="1">
      <c r="A713" s="91"/>
      <c r="B713" s="481" t="s">
        <v>178</v>
      </c>
      <c r="C713" s="91"/>
      <c r="D713" s="2" t="s">
        <v>212</v>
      </c>
      <c r="E713" s="47" t="s">
        <v>128</v>
      </c>
      <c r="F713" s="10" t="s">
        <v>127</v>
      </c>
      <c r="G713" s="97">
        <f>G707+G706+G681+G687</f>
        <v>10.751000000000001</v>
      </c>
      <c r="H713" s="97">
        <f>H707+H706+H699+H693+H687+H681+H675</f>
        <v>103907.34</v>
      </c>
      <c r="I713" s="97"/>
      <c r="J713" s="97"/>
      <c r="K713" s="97"/>
      <c r="L713" s="97">
        <f>L707+L706+L699+L693+L687+L681+L675</f>
        <v>29.414</v>
      </c>
      <c r="M713" s="97">
        <f>M707+M706+M699+M693+M687+M681+M675</f>
        <v>2.9</v>
      </c>
      <c r="N713" s="44" t="s">
        <v>16</v>
      </c>
      <c r="O713" s="459">
        <f>O707+O706+O699+O693+O687+O681+O675</f>
        <v>0</v>
      </c>
      <c r="P713" s="135"/>
    </row>
    <row r="714" spans="1:15" ht="14.25" customHeight="1">
      <c r="A714" s="93"/>
      <c r="B714" s="84"/>
      <c r="C714" s="93"/>
      <c r="D714" s="222">
        <v>2006</v>
      </c>
      <c r="E714" s="97">
        <f>E708+E706+E700+E694+E688+E682+E676</f>
        <v>13573</v>
      </c>
      <c r="F714" s="14"/>
      <c r="G714" s="97">
        <f>G708+G706+G688+G682</f>
        <v>2.4274889999999996</v>
      </c>
      <c r="H714" s="97">
        <f>H708+H706+H700+H694+H688+H682+H676</f>
        <v>20017.68</v>
      </c>
      <c r="I714" s="97"/>
      <c r="J714" s="97"/>
      <c r="K714" s="97"/>
      <c r="L714" s="97">
        <f>L708+L706+L700+L694+L688+L682+L676</f>
        <v>5.708</v>
      </c>
      <c r="M714" s="97">
        <f>M708+M706+M700+M694+M688+M682+M676</f>
        <v>2.9</v>
      </c>
      <c r="N714" s="97">
        <f>N708+N706+N700+N694+N688+N682+N676</f>
        <v>13.379999999999999</v>
      </c>
      <c r="O714" s="97">
        <f>O708+O706+O700+O694+O688+O682+O676</f>
        <v>0</v>
      </c>
    </row>
    <row r="715" spans="1:15" ht="14.25" customHeight="1">
      <c r="A715" s="93"/>
      <c r="B715" s="93"/>
      <c r="C715" s="93"/>
      <c r="D715" s="3">
        <v>2007</v>
      </c>
      <c r="E715" s="97">
        <f>E709+E701+E695+E689+E683+E677</f>
        <v>13705</v>
      </c>
      <c r="F715" s="245"/>
      <c r="G715" s="97">
        <f>G709+G689+G683</f>
        <v>1.8584749999999999</v>
      </c>
      <c r="H715" s="97">
        <f>H709+H701+H695+H689+H683+H677</f>
        <v>20776.03</v>
      </c>
      <c r="I715" s="97"/>
      <c r="J715" s="97"/>
      <c r="K715" s="97"/>
      <c r="L715" s="97">
        <f>L709+L701+L695+L689+L683+L677</f>
        <v>5.293</v>
      </c>
      <c r="M715" s="97"/>
      <c r="N715" s="97">
        <f aca="true" t="shared" si="6" ref="N715:O717">N709+N701+N695+N689+N683+N677</f>
        <v>14.280000000000001</v>
      </c>
      <c r="O715" s="97">
        <f t="shared" si="6"/>
        <v>0</v>
      </c>
    </row>
    <row r="716" spans="1:15" ht="14.25" customHeight="1">
      <c r="A716" s="93"/>
      <c r="B716" s="93"/>
      <c r="C716" s="93"/>
      <c r="D716" s="3">
        <v>2008</v>
      </c>
      <c r="E716" s="97">
        <f>E710+E702+E696+E690+E684+E678</f>
        <v>11398</v>
      </c>
      <c r="F716" s="3"/>
      <c r="G716" s="97">
        <f>G710+G690+G684</f>
        <v>2.0280470000000004</v>
      </c>
      <c r="H716" s="97">
        <f>H710+H702+H696+H690+H684+H678</f>
        <v>20925.14</v>
      </c>
      <c r="I716" s="97"/>
      <c r="J716" s="97"/>
      <c r="K716" s="97"/>
      <c r="L716" s="97">
        <f>L710+L702+L696+L690+L684+L678</f>
        <v>5.774</v>
      </c>
      <c r="M716" s="97"/>
      <c r="N716" s="97">
        <f t="shared" si="6"/>
        <v>14.280000000000001</v>
      </c>
      <c r="O716" s="97">
        <f t="shared" si="6"/>
        <v>0</v>
      </c>
    </row>
    <row r="717" spans="1:15" ht="12" customHeight="1">
      <c r="A717" s="93"/>
      <c r="B717" s="93"/>
      <c r="C717" s="93"/>
      <c r="D717" s="3">
        <v>2009</v>
      </c>
      <c r="E717" s="97">
        <f>E711+E703+E697+E691+E685+E679</f>
        <v>17262</v>
      </c>
      <c r="F717" s="3"/>
      <c r="G717" s="97">
        <v>2.05</v>
      </c>
      <c r="H717" s="97">
        <f>H711+H703+H697+H691+H685+H679</f>
        <v>20952.11</v>
      </c>
      <c r="I717" s="97"/>
      <c r="J717" s="97"/>
      <c r="K717" s="97"/>
      <c r="L717" s="97">
        <f>L711+L703+L697+L691+L685+L679</f>
        <v>5.861</v>
      </c>
      <c r="M717" s="97"/>
      <c r="N717" s="97">
        <f t="shared" si="6"/>
        <v>14.280000000000001</v>
      </c>
      <c r="O717" s="414">
        <f t="shared" si="6"/>
        <v>0</v>
      </c>
    </row>
    <row r="718" spans="1:15" ht="12" customHeight="1">
      <c r="A718" s="92"/>
      <c r="B718" s="92"/>
      <c r="C718" s="92"/>
      <c r="D718" s="92">
        <v>2010</v>
      </c>
      <c r="E718" s="420">
        <f>E712+E705+E698+E692+E686+E680</f>
        <v>16281</v>
      </c>
      <c r="F718" s="92"/>
      <c r="G718" s="420">
        <f>G712+G692+G686</f>
        <v>2.375377</v>
      </c>
      <c r="H718" s="420">
        <f>H712+H705+H698+H692+H686+H680</f>
        <v>21236.38</v>
      </c>
      <c r="I718" s="420"/>
      <c r="J718" s="420"/>
      <c r="K718" s="420"/>
      <c r="L718" s="420">
        <f>L712+L705+L698+L692+L686+L680</f>
        <v>6.778</v>
      </c>
      <c r="M718" s="420"/>
      <c r="N718" s="420">
        <f>N712+N705+N698+N692+N686+N680</f>
        <v>14.280000000000001</v>
      </c>
      <c r="O718" s="420">
        <f>O712+O705+O698+O692+O686+O680</f>
        <v>0</v>
      </c>
    </row>
    <row r="719" spans="1:16" s="270" customFormat="1" ht="16.5" customHeight="1">
      <c r="A719" s="596" t="s">
        <v>180</v>
      </c>
      <c r="B719" s="597"/>
      <c r="C719" s="597"/>
      <c r="D719" s="597"/>
      <c r="E719" s="597"/>
      <c r="F719" s="597"/>
      <c r="G719" s="597"/>
      <c r="H719" s="597"/>
      <c r="I719" s="597"/>
      <c r="J719" s="597"/>
      <c r="K719" s="597"/>
      <c r="L719" s="597"/>
      <c r="M719" s="597"/>
      <c r="N719" s="597"/>
      <c r="O719" s="597"/>
      <c r="P719" s="288"/>
    </row>
    <row r="720" spans="1:16" s="270" customFormat="1" ht="33" customHeight="1">
      <c r="A720" s="153">
        <v>123</v>
      </c>
      <c r="B720" s="49" t="s">
        <v>383</v>
      </c>
      <c r="C720" s="121" t="s">
        <v>352</v>
      </c>
      <c r="D720" s="10" t="s">
        <v>212</v>
      </c>
      <c r="E720" s="247">
        <v>1000</v>
      </c>
      <c r="F720" s="59">
        <v>3</v>
      </c>
      <c r="G720" s="33">
        <v>0.8</v>
      </c>
      <c r="H720" s="58">
        <f>H721+H722+H723+H724+H725</f>
        <v>585</v>
      </c>
      <c r="I720" s="248"/>
      <c r="J720" s="248"/>
      <c r="K720" s="248"/>
      <c r="L720" s="58">
        <f>L721+L722+L723+L724+L725</f>
        <v>2.25</v>
      </c>
      <c r="M720" s="284"/>
      <c r="N720" s="286"/>
      <c r="O720" s="278"/>
      <c r="P720" s="288"/>
    </row>
    <row r="721" spans="1:16" s="270" customFormat="1" ht="15.75" customHeight="1">
      <c r="A721" s="133"/>
      <c r="B721" s="68"/>
      <c r="C721" s="168"/>
      <c r="D721" s="14">
        <v>2006</v>
      </c>
      <c r="E721" s="212">
        <v>200</v>
      </c>
      <c r="F721" s="86">
        <v>3</v>
      </c>
      <c r="G721" s="123">
        <f>L721*0.351</f>
        <v>0.15795</v>
      </c>
      <c r="H721" s="123">
        <f>L721*0.26*1000</f>
        <v>117</v>
      </c>
      <c r="I721" s="6"/>
      <c r="J721" s="6"/>
      <c r="K721" s="6"/>
      <c r="L721" s="25">
        <v>0.45</v>
      </c>
      <c r="M721" s="284"/>
      <c r="N721" s="286"/>
      <c r="O721" s="278"/>
      <c r="P721" s="288"/>
    </row>
    <row r="722" spans="1:16" s="270" customFormat="1" ht="15" customHeight="1">
      <c r="A722" s="133"/>
      <c r="B722" s="68"/>
      <c r="C722" s="168"/>
      <c r="D722" s="14">
        <v>2007</v>
      </c>
      <c r="E722" s="212">
        <v>200</v>
      </c>
      <c r="F722" s="86">
        <v>3</v>
      </c>
      <c r="G722" s="123">
        <f>L722*0.351</f>
        <v>0.15795</v>
      </c>
      <c r="H722" s="123">
        <f>L722*0.26*1000</f>
        <v>117</v>
      </c>
      <c r="I722" s="6"/>
      <c r="J722" s="6"/>
      <c r="K722" s="6"/>
      <c r="L722" s="25">
        <v>0.45</v>
      </c>
      <c r="M722" s="284"/>
      <c r="N722" s="286"/>
      <c r="O722" s="278"/>
      <c r="P722" s="288"/>
    </row>
    <row r="723" spans="1:16" s="270" customFormat="1" ht="15" customHeight="1">
      <c r="A723" s="133"/>
      <c r="B723" s="68"/>
      <c r="C723" s="168"/>
      <c r="D723" s="14">
        <v>2008</v>
      </c>
      <c r="E723" s="212">
        <v>200</v>
      </c>
      <c r="F723" s="86">
        <v>3</v>
      </c>
      <c r="G723" s="123">
        <f>L723*0.351</f>
        <v>0.15795</v>
      </c>
      <c r="H723" s="123">
        <f>L723*0.26*1000</f>
        <v>117</v>
      </c>
      <c r="I723" s="6"/>
      <c r="J723" s="6"/>
      <c r="K723" s="6"/>
      <c r="L723" s="25">
        <v>0.45</v>
      </c>
      <c r="M723" s="284"/>
      <c r="N723" s="286"/>
      <c r="O723" s="278"/>
      <c r="P723" s="288"/>
    </row>
    <row r="724" spans="1:16" s="270" customFormat="1" ht="15" customHeight="1">
      <c r="A724" s="133"/>
      <c r="B724" s="68"/>
      <c r="C724" s="168"/>
      <c r="D724" s="14">
        <v>2009</v>
      </c>
      <c r="E724" s="212">
        <v>200</v>
      </c>
      <c r="F724" s="86">
        <v>3</v>
      </c>
      <c r="G724" s="123">
        <f>L724*0.351</f>
        <v>0.15795</v>
      </c>
      <c r="H724" s="123">
        <f>L724*0.26*1000</f>
        <v>117</v>
      </c>
      <c r="I724" s="6"/>
      <c r="J724" s="6"/>
      <c r="K724" s="6"/>
      <c r="L724" s="25">
        <v>0.45</v>
      </c>
      <c r="M724" s="284"/>
      <c r="N724" s="286"/>
      <c r="O724" s="278"/>
      <c r="P724" s="288"/>
    </row>
    <row r="725" spans="1:16" s="270" customFormat="1" ht="14.25" customHeight="1">
      <c r="A725" s="52"/>
      <c r="B725" s="50"/>
      <c r="C725" s="50"/>
      <c r="D725" s="14">
        <v>2010</v>
      </c>
      <c r="E725" s="212">
        <v>200</v>
      </c>
      <c r="F725" s="86">
        <v>3</v>
      </c>
      <c r="G725" s="123">
        <f>L725*0.351</f>
        <v>0.15795</v>
      </c>
      <c r="H725" s="123">
        <f>L725*0.26*1000</f>
        <v>117</v>
      </c>
      <c r="I725" s="6"/>
      <c r="J725" s="6"/>
      <c r="K725" s="6"/>
      <c r="L725" s="25">
        <v>0.45</v>
      </c>
      <c r="M725" s="284"/>
      <c r="N725" s="286"/>
      <c r="O725" s="278"/>
      <c r="P725" s="288"/>
    </row>
    <row r="726" spans="1:16" s="270" customFormat="1" ht="43.5" customHeight="1">
      <c r="A726" s="153">
        <v>124</v>
      </c>
      <c r="B726" s="49" t="s">
        <v>353</v>
      </c>
      <c r="C726" s="121" t="s">
        <v>354</v>
      </c>
      <c r="D726" s="13" t="s">
        <v>212</v>
      </c>
      <c r="E726" s="12">
        <v>26108.5</v>
      </c>
      <c r="F726" s="11">
        <v>2</v>
      </c>
      <c r="G726" s="12">
        <f>G727+G728+G729+G730+G731</f>
        <v>2.5521000000000003</v>
      </c>
      <c r="H726" s="214">
        <f>H727+H728+H729+H730+H731</f>
        <v>1820.0000000000002</v>
      </c>
      <c r="I726" s="249"/>
      <c r="J726" s="249"/>
      <c r="K726" s="249"/>
      <c r="L726" s="12">
        <f>L727+L728+L729+L730+L731</f>
        <v>7</v>
      </c>
      <c r="M726" s="284"/>
      <c r="N726" s="286"/>
      <c r="O726" s="278"/>
      <c r="P726" s="288"/>
    </row>
    <row r="727" spans="1:16" s="270" customFormat="1" ht="14.25" customHeight="1">
      <c r="A727" s="69"/>
      <c r="B727" s="68"/>
      <c r="C727" s="68"/>
      <c r="D727" s="14">
        <v>2006</v>
      </c>
      <c r="E727" s="25">
        <v>5361</v>
      </c>
      <c r="F727" s="14">
        <v>2</v>
      </c>
      <c r="G727" s="25">
        <v>0.411</v>
      </c>
      <c r="H727" s="25">
        <f>L727*0.26*1000</f>
        <v>304.46000000000004</v>
      </c>
      <c r="I727" s="220"/>
      <c r="J727" s="220"/>
      <c r="K727" s="220"/>
      <c r="L727" s="25">
        <v>1.171</v>
      </c>
      <c r="M727" s="284"/>
      <c r="N727" s="286"/>
      <c r="O727" s="278"/>
      <c r="P727" s="288"/>
    </row>
    <row r="728" spans="1:16" s="270" customFormat="1" ht="14.25" customHeight="1">
      <c r="A728" s="69"/>
      <c r="B728" s="68"/>
      <c r="C728" s="68"/>
      <c r="D728" s="14">
        <v>2007</v>
      </c>
      <c r="E728" s="25">
        <v>5238</v>
      </c>
      <c r="F728" s="14">
        <v>2</v>
      </c>
      <c r="G728" s="25">
        <v>0.418</v>
      </c>
      <c r="H728" s="25">
        <f>L728*0.26*1000</f>
        <v>309.40000000000003</v>
      </c>
      <c r="I728" s="220"/>
      <c r="J728" s="220"/>
      <c r="K728" s="220"/>
      <c r="L728" s="25">
        <v>1.19</v>
      </c>
      <c r="M728" s="284"/>
      <c r="N728" s="286"/>
      <c r="O728" s="278"/>
      <c r="P728" s="288"/>
    </row>
    <row r="729" spans="1:16" s="270" customFormat="1" ht="14.25" customHeight="1">
      <c r="A729" s="69"/>
      <c r="B729" s="68"/>
      <c r="C729" s="68"/>
      <c r="D729" s="14">
        <v>2008</v>
      </c>
      <c r="E729" s="25">
        <v>5278</v>
      </c>
      <c r="F729" s="14">
        <v>2</v>
      </c>
      <c r="G729" s="25">
        <v>0.463</v>
      </c>
      <c r="H729" s="25">
        <f>L729*0.26*1000</f>
        <v>342.94</v>
      </c>
      <c r="I729" s="220"/>
      <c r="J729" s="220"/>
      <c r="K729" s="220"/>
      <c r="L729" s="25">
        <v>1.319</v>
      </c>
      <c r="M729" s="284"/>
      <c r="N729" s="286"/>
      <c r="O729" s="278"/>
      <c r="P729" s="288"/>
    </row>
    <row r="730" spans="1:16" s="270" customFormat="1" ht="14.25" customHeight="1">
      <c r="A730" s="69"/>
      <c r="B730" s="68"/>
      <c r="C730" s="68"/>
      <c r="D730" s="14">
        <v>2009</v>
      </c>
      <c r="E730" s="25">
        <v>4915</v>
      </c>
      <c r="F730" s="14">
        <v>2</v>
      </c>
      <c r="G730" s="25">
        <v>0.6561</v>
      </c>
      <c r="H730" s="25">
        <f>L730*0.26*1000</f>
        <v>415.48</v>
      </c>
      <c r="I730" s="220"/>
      <c r="J730" s="220"/>
      <c r="K730" s="220"/>
      <c r="L730" s="25">
        <v>1.598</v>
      </c>
      <c r="M730" s="284"/>
      <c r="N730" s="286"/>
      <c r="O730" s="278"/>
      <c r="P730" s="288"/>
    </row>
    <row r="731" spans="1:16" s="270" customFormat="1" ht="14.25" customHeight="1">
      <c r="A731" s="52"/>
      <c r="B731" s="50"/>
      <c r="C731" s="50"/>
      <c r="D731" s="14">
        <v>2010</v>
      </c>
      <c r="E731" s="25">
        <v>5316.5</v>
      </c>
      <c r="F731" s="14">
        <v>2</v>
      </c>
      <c r="G731" s="25">
        <v>0.604</v>
      </c>
      <c r="H731" s="25">
        <f>L731*0.26*1000</f>
        <v>447.72</v>
      </c>
      <c r="I731" s="220"/>
      <c r="J731" s="220"/>
      <c r="K731" s="220"/>
      <c r="L731" s="25">
        <v>1.722</v>
      </c>
      <c r="M731" s="284"/>
      <c r="N731" s="286"/>
      <c r="O731" s="278"/>
      <c r="P731" s="288"/>
    </row>
    <row r="732" spans="1:16" s="270" customFormat="1" ht="38.25" customHeight="1">
      <c r="A732" s="153">
        <v>125</v>
      </c>
      <c r="B732" s="353" t="s">
        <v>355</v>
      </c>
      <c r="C732" s="223" t="s">
        <v>318</v>
      </c>
      <c r="D732" s="115" t="s">
        <v>212</v>
      </c>
      <c r="E732" s="25">
        <v>501.5</v>
      </c>
      <c r="F732" s="14">
        <v>2</v>
      </c>
      <c r="G732" s="25">
        <v>3.7</v>
      </c>
      <c r="H732" s="25">
        <f>H733+H734+H735+H736+H737</f>
        <v>2729.74</v>
      </c>
      <c r="I732" s="220"/>
      <c r="J732" s="220"/>
      <c r="K732" s="220"/>
      <c r="L732" s="25">
        <f>L733+L734+L735+L736+L737</f>
        <v>10.498999999999999</v>
      </c>
      <c r="M732" s="284"/>
      <c r="N732" s="286"/>
      <c r="O732" s="278"/>
      <c r="P732" s="288"/>
    </row>
    <row r="733" spans="1:16" s="270" customFormat="1" ht="15" customHeight="1">
      <c r="A733" s="292"/>
      <c r="B733" s="354"/>
      <c r="C733" s="250"/>
      <c r="D733" s="210">
        <v>2006</v>
      </c>
      <c r="E733" s="25">
        <v>119</v>
      </c>
      <c r="F733" s="14">
        <v>2</v>
      </c>
      <c r="G733" s="25">
        <v>0.616</v>
      </c>
      <c r="H733" s="25">
        <f>L733*0.26*1000</f>
        <v>456.56</v>
      </c>
      <c r="I733" s="220"/>
      <c r="J733" s="220"/>
      <c r="K733" s="220"/>
      <c r="L733" s="25">
        <v>1.756</v>
      </c>
      <c r="M733" s="284"/>
      <c r="N733" s="286"/>
      <c r="O733" s="278"/>
      <c r="P733" s="288"/>
    </row>
    <row r="734" spans="1:16" s="270" customFormat="1" ht="15" customHeight="1">
      <c r="A734" s="292"/>
      <c r="B734" s="354"/>
      <c r="C734" s="250"/>
      <c r="D734" s="210">
        <v>2007</v>
      </c>
      <c r="E734" s="25">
        <v>102</v>
      </c>
      <c r="F734" s="14">
        <v>2</v>
      </c>
      <c r="G734" s="25">
        <v>0.627</v>
      </c>
      <c r="H734" s="25">
        <f>L734*0.26*1000</f>
        <v>464.1</v>
      </c>
      <c r="I734" s="220"/>
      <c r="J734" s="220"/>
      <c r="K734" s="220"/>
      <c r="L734" s="25">
        <v>1.785</v>
      </c>
      <c r="M734" s="284"/>
      <c r="N734" s="286"/>
      <c r="O734" s="278"/>
      <c r="P734" s="288"/>
    </row>
    <row r="735" spans="1:16" s="270" customFormat="1" ht="15" customHeight="1">
      <c r="A735" s="292"/>
      <c r="B735" s="354"/>
      <c r="C735" s="250"/>
      <c r="D735" s="210">
        <v>2008</v>
      </c>
      <c r="E735" s="25">
        <v>102</v>
      </c>
      <c r="F735" s="14">
        <v>2</v>
      </c>
      <c r="G735" s="25">
        <v>0.695</v>
      </c>
      <c r="H735" s="25">
        <f>L735*0.26*1000</f>
        <v>514.54</v>
      </c>
      <c r="I735" s="220"/>
      <c r="J735" s="220"/>
      <c r="K735" s="220"/>
      <c r="L735" s="25">
        <v>1.979</v>
      </c>
      <c r="M735" s="284"/>
      <c r="N735" s="286"/>
      <c r="O735" s="278"/>
      <c r="P735" s="288"/>
    </row>
    <row r="736" spans="1:16" s="270" customFormat="1" ht="15" customHeight="1">
      <c r="A736" s="292"/>
      <c r="B736" s="354"/>
      <c r="C736" s="250"/>
      <c r="D736" s="210">
        <v>2009</v>
      </c>
      <c r="E736" s="25">
        <v>85</v>
      </c>
      <c r="F736" s="14">
        <v>2</v>
      </c>
      <c r="G736" s="25">
        <v>0.841</v>
      </c>
      <c r="H736" s="25">
        <f>L736*0.26*1000</f>
        <v>622.9599999999999</v>
      </c>
      <c r="I736" s="220"/>
      <c r="J736" s="220"/>
      <c r="K736" s="220"/>
      <c r="L736" s="25">
        <v>2.396</v>
      </c>
      <c r="M736" s="284"/>
      <c r="N736" s="286"/>
      <c r="O736" s="278"/>
      <c r="P736" s="288"/>
    </row>
    <row r="737" spans="1:16" s="270" customFormat="1" ht="15" customHeight="1">
      <c r="A737" s="289"/>
      <c r="B737" s="355"/>
      <c r="C737" s="112"/>
      <c r="D737" s="210">
        <v>2010</v>
      </c>
      <c r="E737" s="25">
        <v>93.5</v>
      </c>
      <c r="F737" s="14">
        <v>2</v>
      </c>
      <c r="G737" s="25">
        <v>0.907</v>
      </c>
      <c r="H737" s="25">
        <f>L737*0.26*1000</f>
        <v>671.58</v>
      </c>
      <c r="I737" s="220"/>
      <c r="J737" s="220"/>
      <c r="K737" s="220"/>
      <c r="L737" s="25">
        <v>2.583</v>
      </c>
      <c r="M737" s="284"/>
      <c r="N737" s="286"/>
      <c r="O737" s="278"/>
      <c r="P737" s="288"/>
    </row>
    <row r="738" spans="1:16" s="270" customFormat="1" ht="15" customHeight="1">
      <c r="A738" s="422"/>
      <c r="B738" s="354"/>
      <c r="C738" s="354"/>
      <c r="D738" s="399"/>
      <c r="E738" s="176"/>
      <c r="F738" s="399"/>
      <c r="G738" s="176"/>
      <c r="H738" s="176"/>
      <c r="I738" s="526"/>
      <c r="J738" s="526"/>
      <c r="K738" s="526"/>
      <c r="L738" s="176"/>
      <c r="M738" s="465"/>
      <c r="N738" s="137"/>
      <c r="O738" s="278"/>
      <c r="P738" s="272"/>
    </row>
    <row r="739" spans="1:16" s="270" customFormat="1" ht="15" customHeight="1">
      <c r="A739" s="3" t="s">
        <v>146</v>
      </c>
      <c r="B739" s="3" t="s">
        <v>147</v>
      </c>
      <c r="C739" s="3" t="s">
        <v>148</v>
      </c>
      <c r="D739" s="3">
        <v>1</v>
      </c>
      <c r="E739" s="3">
        <v>2</v>
      </c>
      <c r="F739" s="3">
        <v>3</v>
      </c>
      <c r="G739" s="3">
        <v>4</v>
      </c>
      <c r="H739" s="3">
        <v>5</v>
      </c>
      <c r="I739" s="3">
        <v>6</v>
      </c>
      <c r="J739" s="3">
        <v>7</v>
      </c>
      <c r="K739" s="3">
        <v>8</v>
      </c>
      <c r="L739" s="3">
        <v>9</v>
      </c>
      <c r="M739" s="545">
        <v>10</v>
      </c>
      <c r="N739" s="594">
        <v>10</v>
      </c>
      <c r="O739" s="595"/>
      <c r="P739" s="288"/>
    </row>
    <row r="740" spans="1:16" s="270" customFormat="1" ht="39.75" customHeight="1">
      <c r="A740" s="133">
        <v>126</v>
      </c>
      <c r="B740" s="356" t="s">
        <v>262</v>
      </c>
      <c r="C740" s="224" t="s">
        <v>420</v>
      </c>
      <c r="D740" s="346" t="s">
        <v>212</v>
      </c>
      <c r="E740" s="205">
        <v>134559</v>
      </c>
      <c r="F740" s="202">
        <v>3.4</v>
      </c>
      <c r="G740" s="205">
        <f>G742+G743+G744+G745</f>
        <v>41.01</v>
      </c>
      <c r="H740" s="205">
        <f>H742+H743+H744+H745</f>
        <v>22834</v>
      </c>
      <c r="I740" s="204"/>
      <c r="J740" s="380"/>
      <c r="K740" s="204"/>
      <c r="L740" s="205">
        <f>L742+L743+L744+L745</f>
        <v>116.86699999999999</v>
      </c>
      <c r="M740" s="203"/>
      <c r="N740" s="421"/>
      <c r="O740" s="278"/>
      <c r="P740" s="288"/>
    </row>
    <row r="741" spans="1:16" s="270" customFormat="1" ht="15" customHeight="1">
      <c r="A741" s="292"/>
      <c r="B741" s="354"/>
      <c r="C741" s="250"/>
      <c r="D741" s="210">
        <v>2006</v>
      </c>
      <c r="E741" s="46">
        <v>10200</v>
      </c>
      <c r="F741" s="48">
        <v>3.4</v>
      </c>
      <c r="G741" s="107"/>
      <c r="H741" s="107"/>
      <c r="I741" s="108"/>
      <c r="J741" s="45"/>
      <c r="K741" s="108"/>
      <c r="L741" s="107"/>
      <c r="M741" s="108"/>
      <c r="N741" s="188"/>
      <c r="O741" s="278"/>
      <c r="P741" s="288"/>
    </row>
    <row r="742" spans="1:16" s="270" customFormat="1" ht="15" customHeight="1">
      <c r="A742" s="292"/>
      <c r="B742" s="354"/>
      <c r="C742" s="250"/>
      <c r="D742" s="210">
        <v>2007</v>
      </c>
      <c r="E742" s="46">
        <v>54213</v>
      </c>
      <c r="F742" s="48">
        <v>3.4</v>
      </c>
      <c r="G742" s="107">
        <v>4.56</v>
      </c>
      <c r="H742" s="107">
        <v>2542.2</v>
      </c>
      <c r="I742" s="108"/>
      <c r="J742" s="45"/>
      <c r="K742" s="108"/>
      <c r="L742" s="107">
        <v>13.014</v>
      </c>
      <c r="M742" s="108"/>
      <c r="N742" s="188"/>
      <c r="O742" s="278"/>
      <c r="P742" s="288"/>
    </row>
    <row r="743" spans="1:16" s="270" customFormat="1" ht="15" customHeight="1">
      <c r="A743" s="292"/>
      <c r="B743" s="354"/>
      <c r="C743" s="250"/>
      <c r="D743" s="210">
        <v>2008</v>
      </c>
      <c r="E743" s="46">
        <v>33150</v>
      </c>
      <c r="F743" s="48">
        <v>3.4</v>
      </c>
      <c r="G743" s="107">
        <v>4.57</v>
      </c>
      <c r="H743" s="107">
        <v>2542.2</v>
      </c>
      <c r="I743" s="108"/>
      <c r="J743" s="45"/>
      <c r="K743" s="108"/>
      <c r="L743" s="107">
        <v>13.016</v>
      </c>
      <c r="M743" s="108"/>
      <c r="N743" s="188"/>
      <c r="O743" s="278"/>
      <c r="P743" s="288"/>
    </row>
    <row r="744" spans="1:16" s="270" customFormat="1" ht="15" customHeight="1">
      <c r="A744" s="292"/>
      <c r="B744" s="354"/>
      <c r="C744" s="250"/>
      <c r="D744" s="210">
        <v>2009</v>
      </c>
      <c r="E744" s="46">
        <v>36465</v>
      </c>
      <c r="F744" s="48">
        <v>3.4</v>
      </c>
      <c r="G744" s="107">
        <v>17.72</v>
      </c>
      <c r="H744" s="107">
        <v>9864.2</v>
      </c>
      <c r="I744" s="108"/>
      <c r="J744" s="45"/>
      <c r="K744" s="108"/>
      <c r="L744" s="107">
        <v>50.482</v>
      </c>
      <c r="M744" s="108"/>
      <c r="N744" s="188"/>
      <c r="O744" s="278"/>
      <c r="P744" s="288"/>
    </row>
    <row r="745" spans="1:16" s="270" customFormat="1" ht="15" customHeight="1">
      <c r="A745" s="289"/>
      <c r="B745" s="355"/>
      <c r="C745" s="112"/>
      <c r="D745" s="115">
        <v>2010</v>
      </c>
      <c r="E745" s="46">
        <v>531</v>
      </c>
      <c r="F745" s="48">
        <v>3.4</v>
      </c>
      <c r="G745" s="107">
        <v>14.16</v>
      </c>
      <c r="H745" s="107">
        <v>7885.4</v>
      </c>
      <c r="I745" s="108"/>
      <c r="J745" s="45"/>
      <c r="K745" s="108"/>
      <c r="L745" s="107">
        <v>40.355</v>
      </c>
      <c r="M745" s="108"/>
      <c r="N745" s="188"/>
      <c r="O745" s="278"/>
      <c r="P745" s="288"/>
    </row>
    <row r="746" spans="1:16" s="270" customFormat="1" ht="50.25" customHeight="1">
      <c r="A746" s="153">
        <v>127</v>
      </c>
      <c r="B746" s="356" t="s">
        <v>25</v>
      </c>
      <c r="C746" s="223" t="s">
        <v>420</v>
      </c>
      <c r="D746" s="125" t="s">
        <v>212</v>
      </c>
      <c r="E746" s="33">
        <v>8000</v>
      </c>
      <c r="F746" s="36">
        <v>1</v>
      </c>
      <c r="G746" s="33">
        <f>G748+G749+G750+G751</f>
        <v>8.64</v>
      </c>
      <c r="H746" s="33">
        <f>H748+H749+H750+H751</f>
        <v>2022</v>
      </c>
      <c r="I746" s="108"/>
      <c r="J746" s="45"/>
      <c r="K746" s="108"/>
      <c r="L746" s="33">
        <f>L748+L749+L750+L751</f>
        <v>24.599999999999998</v>
      </c>
      <c r="M746" s="108"/>
      <c r="N746" s="188"/>
      <c r="O746" s="278"/>
      <c r="P746" s="288"/>
    </row>
    <row r="747" spans="1:16" s="270" customFormat="1" ht="15" customHeight="1">
      <c r="A747" s="292"/>
      <c r="B747" s="354"/>
      <c r="C747" s="250"/>
      <c r="D747" s="115">
        <v>2006</v>
      </c>
      <c r="E747" s="46">
        <v>4000</v>
      </c>
      <c r="F747" s="48">
        <v>1</v>
      </c>
      <c r="G747" s="107"/>
      <c r="H747" s="107"/>
      <c r="I747" s="108"/>
      <c r="J747" s="45"/>
      <c r="K747" s="108"/>
      <c r="L747" s="107"/>
      <c r="M747" s="108"/>
      <c r="N747" s="188"/>
      <c r="O747" s="278"/>
      <c r="P747" s="288"/>
    </row>
    <row r="748" spans="1:16" s="270" customFormat="1" ht="15" customHeight="1">
      <c r="A748" s="292"/>
      <c r="B748" s="354"/>
      <c r="C748" s="250"/>
      <c r="D748" s="115">
        <v>2007</v>
      </c>
      <c r="E748" s="46"/>
      <c r="F748" s="48"/>
      <c r="G748" s="107">
        <v>1.44</v>
      </c>
      <c r="H748" s="107">
        <v>337</v>
      </c>
      <c r="I748" s="108"/>
      <c r="J748" s="45"/>
      <c r="K748" s="108"/>
      <c r="L748" s="107">
        <v>4.1</v>
      </c>
      <c r="M748" s="108"/>
      <c r="N748" s="188"/>
      <c r="O748" s="278"/>
      <c r="P748" s="288"/>
    </row>
    <row r="749" spans="1:16" s="270" customFormat="1" ht="15" customHeight="1">
      <c r="A749" s="292"/>
      <c r="B749" s="354"/>
      <c r="C749" s="250"/>
      <c r="D749" s="115">
        <v>2008</v>
      </c>
      <c r="E749" s="46">
        <v>4000</v>
      </c>
      <c r="F749" s="48">
        <v>1</v>
      </c>
      <c r="G749" s="107">
        <v>1.44</v>
      </c>
      <c r="H749" s="107">
        <v>337</v>
      </c>
      <c r="I749" s="108"/>
      <c r="J749" s="45"/>
      <c r="K749" s="108"/>
      <c r="L749" s="107">
        <v>4.1</v>
      </c>
      <c r="M749" s="108"/>
      <c r="N749" s="188"/>
      <c r="O749" s="278"/>
      <c r="P749" s="288"/>
    </row>
    <row r="750" spans="1:16" s="270" customFormat="1" ht="15" customHeight="1">
      <c r="A750" s="292"/>
      <c r="B750" s="354"/>
      <c r="C750" s="250"/>
      <c r="D750" s="115">
        <v>2009</v>
      </c>
      <c r="E750" s="46"/>
      <c r="F750" s="48"/>
      <c r="G750" s="107">
        <v>2.88</v>
      </c>
      <c r="H750" s="107">
        <v>674</v>
      </c>
      <c r="I750" s="108"/>
      <c r="J750" s="45"/>
      <c r="K750" s="108"/>
      <c r="L750" s="107">
        <v>8.2</v>
      </c>
      <c r="M750" s="108"/>
      <c r="N750" s="188"/>
      <c r="O750" s="278"/>
      <c r="P750" s="288"/>
    </row>
    <row r="751" spans="1:16" s="270" customFormat="1" ht="15" customHeight="1">
      <c r="A751" s="289"/>
      <c r="B751" s="355"/>
      <c r="C751" s="112"/>
      <c r="D751" s="115">
        <v>2010</v>
      </c>
      <c r="E751" s="46"/>
      <c r="F751" s="48"/>
      <c r="G751" s="107">
        <v>2.88</v>
      </c>
      <c r="H751" s="107">
        <v>674</v>
      </c>
      <c r="I751" s="108"/>
      <c r="J751" s="45"/>
      <c r="K751" s="108"/>
      <c r="L751" s="107">
        <v>8.2</v>
      </c>
      <c r="M751" s="108"/>
      <c r="N751" s="188"/>
      <c r="O751" s="278"/>
      <c r="P751" s="288"/>
    </row>
    <row r="752" spans="1:16" s="270" customFormat="1" ht="40.5" customHeight="1">
      <c r="A752" s="153">
        <v>128</v>
      </c>
      <c r="B752" s="497" t="s">
        <v>412</v>
      </c>
      <c r="C752" s="223" t="s">
        <v>420</v>
      </c>
      <c r="D752" s="237" t="s">
        <v>212</v>
      </c>
      <c r="E752" s="205" t="s">
        <v>413</v>
      </c>
      <c r="F752" s="202" t="s">
        <v>414</v>
      </c>
      <c r="G752" s="205">
        <f>G754+G755+G756+G757</f>
        <v>5.2</v>
      </c>
      <c r="H752" s="205">
        <f>H754+H755+H756+H757</f>
        <v>2900.4</v>
      </c>
      <c r="I752" s="204"/>
      <c r="J752" s="380"/>
      <c r="K752" s="204"/>
      <c r="L752" s="205">
        <f>L754+L755+L756+L757</f>
        <v>14.84</v>
      </c>
      <c r="M752" s="203"/>
      <c r="N752" s="421"/>
      <c r="O752" s="456"/>
      <c r="P752" s="288"/>
    </row>
    <row r="753" spans="1:16" s="270" customFormat="1" ht="15" customHeight="1">
      <c r="A753" s="493"/>
      <c r="B753" s="494"/>
      <c r="C753" s="494"/>
      <c r="D753" s="10">
        <v>2006</v>
      </c>
      <c r="E753" s="46">
        <v>962</v>
      </c>
      <c r="F753" s="48" t="s">
        <v>414</v>
      </c>
      <c r="G753" s="107"/>
      <c r="H753" s="107"/>
      <c r="I753" s="108"/>
      <c r="J753" s="45"/>
      <c r="K753" s="108"/>
      <c r="L753" s="107"/>
      <c r="M753" s="108"/>
      <c r="N753" s="188"/>
      <c r="O753" s="458"/>
      <c r="P753" s="288"/>
    </row>
    <row r="754" spans="1:16" s="270" customFormat="1" ht="15" customHeight="1">
      <c r="A754" s="292"/>
      <c r="B754" s="354"/>
      <c r="C754" s="250"/>
      <c r="D754" s="346">
        <v>2007</v>
      </c>
      <c r="E754" s="401"/>
      <c r="F754" s="395"/>
      <c r="G754" s="122">
        <v>1.3</v>
      </c>
      <c r="H754" s="122">
        <v>725.1</v>
      </c>
      <c r="I754" s="203"/>
      <c r="J754" s="141"/>
      <c r="K754" s="203"/>
      <c r="L754" s="122">
        <v>3.71</v>
      </c>
      <c r="M754" s="203"/>
      <c r="N754" s="421"/>
      <c r="O754" s="456"/>
      <c r="P754" s="288"/>
    </row>
    <row r="755" spans="1:16" s="270" customFormat="1" ht="15" customHeight="1">
      <c r="A755" s="493"/>
      <c r="B755" s="494"/>
      <c r="C755" s="494"/>
      <c r="D755" s="10">
        <v>2008</v>
      </c>
      <c r="E755" s="46"/>
      <c r="F755" s="48"/>
      <c r="G755" s="107">
        <v>1.3</v>
      </c>
      <c r="H755" s="107">
        <v>725.1</v>
      </c>
      <c r="I755" s="108"/>
      <c r="J755" s="45"/>
      <c r="K755" s="108"/>
      <c r="L755" s="107">
        <v>3.71</v>
      </c>
      <c r="M755" s="108"/>
      <c r="N755" s="188"/>
      <c r="O755" s="278"/>
      <c r="P755" s="288"/>
    </row>
    <row r="756" spans="1:16" s="270" customFormat="1" ht="15" customHeight="1">
      <c r="A756" s="292"/>
      <c r="B756" s="354"/>
      <c r="C756" s="250"/>
      <c r="D756" s="115">
        <v>2009</v>
      </c>
      <c r="E756" s="46"/>
      <c r="F756" s="48"/>
      <c r="G756" s="107">
        <v>1.3</v>
      </c>
      <c r="H756" s="107">
        <v>725.1</v>
      </c>
      <c r="I756" s="108"/>
      <c r="J756" s="45"/>
      <c r="K756" s="108"/>
      <c r="L756" s="107">
        <v>3.71</v>
      </c>
      <c r="M756" s="108"/>
      <c r="N756" s="188"/>
      <c r="O756" s="278"/>
      <c r="P756" s="288"/>
    </row>
    <row r="757" spans="1:16" s="270" customFormat="1" ht="15" customHeight="1">
      <c r="A757" s="289"/>
      <c r="B757" s="355"/>
      <c r="C757" s="112"/>
      <c r="D757" s="115">
        <v>2010</v>
      </c>
      <c r="E757" s="46"/>
      <c r="F757" s="48"/>
      <c r="G757" s="107">
        <v>1.3</v>
      </c>
      <c r="H757" s="107">
        <v>725.1</v>
      </c>
      <c r="I757" s="108"/>
      <c r="J757" s="45"/>
      <c r="K757" s="108"/>
      <c r="L757" s="107">
        <v>3.71</v>
      </c>
      <c r="M757" s="108"/>
      <c r="N757" s="188"/>
      <c r="O757" s="278"/>
      <c r="P757" s="288"/>
    </row>
    <row r="758" spans="1:16" s="270" customFormat="1" ht="77.25" customHeight="1">
      <c r="A758" s="153">
        <v>129</v>
      </c>
      <c r="B758" s="35" t="s">
        <v>139</v>
      </c>
      <c r="C758" s="223" t="s">
        <v>420</v>
      </c>
      <c r="D758" s="125" t="s">
        <v>212</v>
      </c>
      <c r="E758" s="33" t="s">
        <v>415</v>
      </c>
      <c r="F758" s="36" t="s">
        <v>414</v>
      </c>
      <c r="G758" s="33">
        <f>G760+G761+G762+G763</f>
        <v>14</v>
      </c>
      <c r="H758" s="33">
        <f>H760+H761+H762+H763</f>
        <v>7794.400000000001</v>
      </c>
      <c r="I758" s="37"/>
      <c r="J758" s="40"/>
      <c r="K758" s="37"/>
      <c r="L758" s="33">
        <f>L760+L761+L762+L763</f>
        <v>39.89</v>
      </c>
      <c r="M758" s="108"/>
      <c r="N758" s="188"/>
      <c r="O758" s="278"/>
      <c r="P758" s="288"/>
    </row>
    <row r="759" spans="1:16" s="270" customFormat="1" ht="15" customHeight="1">
      <c r="A759" s="292"/>
      <c r="B759" s="354"/>
      <c r="C759" s="250"/>
      <c r="D759" s="115">
        <v>2006</v>
      </c>
      <c r="E759" s="46">
        <v>28400</v>
      </c>
      <c r="F759" s="48">
        <v>1.3</v>
      </c>
      <c r="G759" s="107"/>
      <c r="H759" s="107"/>
      <c r="I759" s="108"/>
      <c r="J759" s="45"/>
      <c r="K759" s="108"/>
      <c r="L759" s="107"/>
      <c r="M759" s="108"/>
      <c r="N759" s="188"/>
      <c r="O759" s="278"/>
      <c r="P759" s="288"/>
    </row>
    <row r="760" spans="1:16" s="270" customFormat="1" ht="15" customHeight="1">
      <c r="A760" s="292"/>
      <c r="B760" s="354"/>
      <c r="C760" s="250"/>
      <c r="D760" s="115">
        <v>2007</v>
      </c>
      <c r="E760" s="46">
        <v>11200</v>
      </c>
      <c r="F760" s="48">
        <v>1.3</v>
      </c>
      <c r="G760" s="107">
        <v>3.44</v>
      </c>
      <c r="H760" s="107">
        <v>1915</v>
      </c>
      <c r="I760" s="108"/>
      <c r="J760" s="45"/>
      <c r="K760" s="108"/>
      <c r="L760" s="107">
        <v>9.8</v>
      </c>
      <c r="M760" s="108"/>
      <c r="N760" s="188"/>
      <c r="O760" s="278"/>
      <c r="P760" s="288"/>
    </row>
    <row r="761" spans="1:16" s="270" customFormat="1" ht="15" customHeight="1">
      <c r="A761" s="292"/>
      <c r="B761" s="354"/>
      <c r="C761" s="250"/>
      <c r="D761" s="115">
        <v>2008</v>
      </c>
      <c r="E761" s="46"/>
      <c r="F761" s="48"/>
      <c r="G761" s="107">
        <v>3.52</v>
      </c>
      <c r="H761" s="107">
        <v>1959.8</v>
      </c>
      <c r="I761" s="108"/>
      <c r="J761" s="45"/>
      <c r="K761" s="108"/>
      <c r="L761" s="107">
        <v>10.03</v>
      </c>
      <c r="M761" s="108"/>
      <c r="N761" s="188"/>
      <c r="O761" s="278"/>
      <c r="P761" s="288"/>
    </row>
    <row r="762" spans="1:16" s="270" customFormat="1" ht="15" customHeight="1">
      <c r="A762" s="292"/>
      <c r="B762" s="354"/>
      <c r="C762" s="250"/>
      <c r="D762" s="115">
        <v>2009</v>
      </c>
      <c r="E762" s="46"/>
      <c r="F762" s="48"/>
      <c r="G762" s="107">
        <v>3.52</v>
      </c>
      <c r="H762" s="107">
        <v>1959.8</v>
      </c>
      <c r="I762" s="108"/>
      <c r="J762" s="45"/>
      <c r="K762" s="108"/>
      <c r="L762" s="107">
        <v>10.03</v>
      </c>
      <c r="M762" s="108"/>
      <c r="N762" s="188"/>
      <c r="O762" s="278"/>
      <c r="P762" s="288"/>
    </row>
    <row r="763" spans="1:16" s="270" customFormat="1" ht="15" customHeight="1">
      <c r="A763" s="289"/>
      <c r="B763" s="355"/>
      <c r="C763" s="112"/>
      <c r="D763" s="115">
        <v>2010</v>
      </c>
      <c r="E763" s="46"/>
      <c r="F763" s="48"/>
      <c r="G763" s="107">
        <v>3.52</v>
      </c>
      <c r="H763" s="107">
        <v>1959.8</v>
      </c>
      <c r="I763" s="108"/>
      <c r="J763" s="45"/>
      <c r="K763" s="108"/>
      <c r="L763" s="107">
        <v>10.03</v>
      </c>
      <c r="M763" s="108"/>
      <c r="N763" s="188"/>
      <c r="O763" s="278"/>
      <c r="P763" s="288"/>
    </row>
    <row r="764" spans="1:16" s="270" customFormat="1" ht="48.75" customHeight="1">
      <c r="A764" s="153">
        <v>130</v>
      </c>
      <c r="B764" s="35" t="s">
        <v>416</v>
      </c>
      <c r="C764" s="223" t="s">
        <v>420</v>
      </c>
      <c r="D764" s="125" t="s">
        <v>212</v>
      </c>
      <c r="E764" s="33"/>
      <c r="F764" s="36"/>
      <c r="G764" s="33">
        <f>G766+G767+G768+G769</f>
        <v>11.64</v>
      </c>
      <c r="H764" s="33">
        <f>H766+H767+H768+H769</f>
        <v>8200</v>
      </c>
      <c r="I764" s="108"/>
      <c r="J764" s="45"/>
      <c r="K764" s="108"/>
      <c r="L764" s="33">
        <f>L766+L767+L768+L769</f>
        <v>33.2</v>
      </c>
      <c r="M764" s="37"/>
      <c r="N764" s="42"/>
      <c r="O764" s="460"/>
      <c r="P764" s="288"/>
    </row>
    <row r="765" spans="1:16" s="270" customFormat="1" ht="15" customHeight="1">
      <c r="A765" s="292"/>
      <c r="B765" s="354"/>
      <c r="C765" s="250"/>
      <c r="D765" s="115">
        <v>2006</v>
      </c>
      <c r="E765" s="46"/>
      <c r="F765" s="48"/>
      <c r="G765" s="107"/>
      <c r="H765" s="107"/>
      <c r="I765" s="108"/>
      <c r="J765" s="45"/>
      <c r="K765" s="108"/>
      <c r="L765" s="107"/>
      <c r="M765" s="108"/>
      <c r="N765" s="188"/>
      <c r="O765" s="278"/>
      <c r="P765" s="288"/>
    </row>
    <row r="766" spans="1:16" s="270" customFormat="1" ht="15" customHeight="1">
      <c r="A766" s="292"/>
      <c r="B766" s="354"/>
      <c r="C766" s="250"/>
      <c r="D766" s="115">
        <v>2007</v>
      </c>
      <c r="E766" s="46"/>
      <c r="F766" s="48"/>
      <c r="G766" s="107">
        <v>2.91</v>
      </c>
      <c r="H766" s="107">
        <v>2050</v>
      </c>
      <c r="I766" s="108"/>
      <c r="J766" s="45"/>
      <c r="K766" s="108"/>
      <c r="L766" s="107">
        <v>8.3</v>
      </c>
      <c r="M766" s="108"/>
      <c r="N766" s="188"/>
      <c r="O766" s="278"/>
      <c r="P766" s="288"/>
    </row>
    <row r="767" spans="1:16" s="270" customFormat="1" ht="15" customHeight="1">
      <c r="A767" s="292"/>
      <c r="B767" s="354"/>
      <c r="C767" s="250"/>
      <c r="D767" s="115">
        <v>2008</v>
      </c>
      <c r="E767" s="46"/>
      <c r="F767" s="48"/>
      <c r="G767" s="107">
        <v>2.91</v>
      </c>
      <c r="H767" s="107">
        <v>2050</v>
      </c>
      <c r="I767" s="108"/>
      <c r="J767" s="45"/>
      <c r="K767" s="108"/>
      <c r="L767" s="107">
        <v>8.3</v>
      </c>
      <c r="M767" s="108"/>
      <c r="N767" s="188"/>
      <c r="O767" s="278"/>
      <c r="P767" s="288"/>
    </row>
    <row r="768" spans="1:16" s="270" customFormat="1" ht="15" customHeight="1">
      <c r="A768" s="292"/>
      <c r="B768" s="354"/>
      <c r="C768" s="250"/>
      <c r="D768" s="115">
        <v>2009</v>
      </c>
      <c r="E768" s="46"/>
      <c r="F768" s="48"/>
      <c r="G768" s="107">
        <v>2.91</v>
      </c>
      <c r="H768" s="107">
        <v>2050</v>
      </c>
      <c r="I768" s="108"/>
      <c r="J768" s="45"/>
      <c r="K768" s="108"/>
      <c r="L768" s="107">
        <v>8.3</v>
      </c>
      <c r="M768" s="108"/>
      <c r="N768" s="188"/>
      <c r="O768" s="278"/>
      <c r="P768" s="288"/>
    </row>
    <row r="769" spans="1:16" s="270" customFormat="1" ht="15" customHeight="1">
      <c r="A769" s="289"/>
      <c r="B769" s="355"/>
      <c r="C769" s="112"/>
      <c r="D769" s="115">
        <v>2010</v>
      </c>
      <c r="E769" s="5"/>
      <c r="F769" s="5"/>
      <c r="G769" s="25">
        <v>2.91</v>
      </c>
      <c r="H769" s="325">
        <v>2050</v>
      </c>
      <c r="I769" s="5"/>
      <c r="J769" s="5"/>
      <c r="K769" s="5"/>
      <c r="L769" s="12">
        <v>8.3</v>
      </c>
      <c r="M769" s="108"/>
      <c r="N769" s="188"/>
      <c r="O769" s="278"/>
      <c r="P769" s="288"/>
    </row>
    <row r="770" spans="1:16" s="270" customFormat="1" ht="15" customHeight="1">
      <c r="A770" s="422"/>
      <c r="B770" s="354"/>
      <c r="C770" s="354"/>
      <c r="D770" s="31"/>
      <c r="E770" s="272"/>
      <c r="F770" s="272"/>
      <c r="G770" s="176"/>
      <c r="H770" s="527"/>
      <c r="I770" s="272"/>
      <c r="J770" s="272"/>
      <c r="K770" s="272"/>
      <c r="L770" s="177"/>
      <c r="M770" s="528"/>
      <c r="N770" s="528"/>
      <c r="O770" s="278"/>
      <c r="P770" s="272"/>
    </row>
    <row r="771" spans="1:16" s="270" customFormat="1" ht="15" customHeight="1">
      <c r="A771" s="422"/>
      <c r="B771" s="354"/>
      <c r="C771" s="354"/>
      <c r="D771" s="31"/>
      <c r="E771" s="272"/>
      <c r="F771" s="272"/>
      <c r="G771" s="176"/>
      <c r="H771" s="527"/>
      <c r="I771" s="272"/>
      <c r="J771" s="272"/>
      <c r="K771" s="272"/>
      <c r="L771" s="177"/>
      <c r="M771" s="528"/>
      <c r="N771" s="528"/>
      <c r="O771" s="278"/>
      <c r="P771" s="272"/>
    </row>
    <row r="772" spans="1:16" s="270" customFormat="1" ht="13.5" customHeight="1">
      <c r="A772" s="3" t="s">
        <v>146</v>
      </c>
      <c r="B772" s="3" t="s">
        <v>147</v>
      </c>
      <c r="C772" s="3" t="s">
        <v>148</v>
      </c>
      <c r="D772" s="3">
        <v>1</v>
      </c>
      <c r="E772" s="3">
        <v>2</v>
      </c>
      <c r="F772" s="3">
        <v>3</v>
      </c>
      <c r="G772" s="3">
        <v>4</v>
      </c>
      <c r="H772" s="3">
        <v>5</v>
      </c>
      <c r="I772" s="3">
        <v>6</v>
      </c>
      <c r="J772" s="3">
        <v>7</v>
      </c>
      <c r="K772" s="3">
        <v>8</v>
      </c>
      <c r="L772" s="3">
        <v>9</v>
      </c>
      <c r="M772" s="545">
        <v>10</v>
      </c>
      <c r="N772" s="594">
        <v>11</v>
      </c>
      <c r="O772" s="595"/>
      <c r="P772" s="288"/>
    </row>
    <row r="773" spans="1:16" s="270" customFormat="1" ht="38.25" customHeight="1">
      <c r="A773" s="133">
        <v>131</v>
      </c>
      <c r="B773" s="356" t="s">
        <v>417</v>
      </c>
      <c r="C773" s="224" t="s">
        <v>420</v>
      </c>
      <c r="D773" s="237" t="s">
        <v>212</v>
      </c>
      <c r="E773" s="58">
        <v>1942</v>
      </c>
      <c r="F773" s="529">
        <v>1</v>
      </c>
      <c r="G773" s="58">
        <f>G775+G776+G777+G778</f>
        <v>3.8</v>
      </c>
      <c r="H773" s="58">
        <f>H775+H776+H777+H778</f>
        <v>2600</v>
      </c>
      <c r="I773" s="58"/>
      <c r="J773" s="58"/>
      <c r="K773" s="58"/>
      <c r="L773" s="58">
        <f>L775+L776+L777+L778</f>
        <v>10.8</v>
      </c>
      <c r="M773" s="205"/>
      <c r="N773" s="205"/>
      <c r="O773" s="43"/>
      <c r="P773" s="288"/>
    </row>
    <row r="774" spans="1:16" s="270" customFormat="1" ht="15" customHeight="1">
      <c r="A774" s="292"/>
      <c r="B774" s="354"/>
      <c r="C774" s="250"/>
      <c r="D774" s="115">
        <v>2006</v>
      </c>
      <c r="E774" s="12">
        <v>1942</v>
      </c>
      <c r="F774" s="201">
        <v>1</v>
      </c>
      <c r="G774" s="12"/>
      <c r="H774" s="12"/>
      <c r="I774" s="12"/>
      <c r="J774" s="12"/>
      <c r="K774" s="12"/>
      <c r="L774" s="12"/>
      <c r="M774" s="33"/>
      <c r="N774" s="33"/>
      <c r="O774" s="43"/>
      <c r="P774" s="288"/>
    </row>
    <row r="775" spans="1:16" s="270" customFormat="1" ht="15" customHeight="1">
      <c r="A775" s="292"/>
      <c r="B775" s="354"/>
      <c r="C775" s="250"/>
      <c r="D775" s="115">
        <v>2007</v>
      </c>
      <c r="E775" s="12"/>
      <c r="F775" s="201"/>
      <c r="G775" s="12">
        <v>0.95</v>
      </c>
      <c r="H775" s="12">
        <v>650</v>
      </c>
      <c r="I775" s="12"/>
      <c r="J775" s="12"/>
      <c r="K775" s="12"/>
      <c r="L775" s="12">
        <v>2.7</v>
      </c>
      <c r="M775" s="33"/>
      <c r="N775" s="33"/>
      <c r="O775" s="43"/>
      <c r="P775" s="288"/>
    </row>
    <row r="776" spans="1:16" s="270" customFormat="1" ht="15" customHeight="1">
      <c r="A776" s="292"/>
      <c r="B776" s="354"/>
      <c r="C776" s="250"/>
      <c r="D776" s="115">
        <v>2008</v>
      </c>
      <c r="E776" s="12"/>
      <c r="F776" s="201"/>
      <c r="G776" s="12">
        <v>0.95</v>
      </c>
      <c r="H776" s="12">
        <v>650</v>
      </c>
      <c r="I776" s="12"/>
      <c r="J776" s="12"/>
      <c r="K776" s="12"/>
      <c r="L776" s="12">
        <v>2.7</v>
      </c>
      <c r="M776" s="33"/>
      <c r="N776" s="33"/>
      <c r="O776" s="43"/>
      <c r="P776" s="288"/>
    </row>
    <row r="777" spans="1:16" s="270" customFormat="1" ht="15" customHeight="1">
      <c r="A777" s="292"/>
      <c r="B777" s="354"/>
      <c r="C777" s="250"/>
      <c r="D777" s="115">
        <v>2009</v>
      </c>
      <c r="E777" s="12"/>
      <c r="F777" s="201"/>
      <c r="G777" s="12">
        <v>0.95</v>
      </c>
      <c r="H777" s="12">
        <v>650</v>
      </c>
      <c r="I777" s="12"/>
      <c r="J777" s="12"/>
      <c r="K777" s="12"/>
      <c r="L777" s="12">
        <v>2.7</v>
      </c>
      <c r="M777" s="33"/>
      <c r="N777" s="33"/>
      <c r="O777" s="43"/>
      <c r="P777" s="288"/>
    </row>
    <row r="778" spans="1:16" s="270" customFormat="1" ht="15" customHeight="1">
      <c r="A778" s="289"/>
      <c r="B778" s="355"/>
      <c r="C778" s="112"/>
      <c r="D778" s="115">
        <v>2010</v>
      </c>
      <c r="E778" s="12"/>
      <c r="F778" s="201"/>
      <c r="G778" s="12">
        <v>0.95</v>
      </c>
      <c r="H778" s="12">
        <v>650</v>
      </c>
      <c r="I778" s="12"/>
      <c r="J778" s="12"/>
      <c r="K778" s="12"/>
      <c r="L778" s="12">
        <v>2.7</v>
      </c>
      <c r="M778" s="12"/>
      <c r="N778" s="12"/>
      <c r="O778" s="43"/>
      <c r="P778" s="288"/>
    </row>
    <row r="779" spans="1:16" s="270" customFormat="1" ht="39.75" customHeight="1">
      <c r="A779" s="133">
        <v>132</v>
      </c>
      <c r="B779" s="35" t="s">
        <v>419</v>
      </c>
      <c r="C779" s="224" t="s">
        <v>420</v>
      </c>
      <c r="D779" s="125" t="s">
        <v>212</v>
      </c>
      <c r="E779" s="12">
        <v>1235</v>
      </c>
      <c r="F779" s="201">
        <v>1</v>
      </c>
      <c r="G779" s="12">
        <f>G781+G782+G783+G784</f>
        <v>15.16</v>
      </c>
      <c r="H779" s="12">
        <f>H781+H782+H783+H784</f>
        <v>10560</v>
      </c>
      <c r="I779" s="12"/>
      <c r="J779" s="12"/>
      <c r="K779" s="12"/>
      <c r="L779" s="12">
        <f>L781+L782+L783+L784</f>
        <v>43.2</v>
      </c>
      <c r="M779" s="12"/>
      <c r="N779" s="12"/>
      <c r="O779" s="43"/>
      <c r="P779" s="288"/>
    </row>
    <row r="780" spans="1:16" s="270" customFormat="1" ht="15" customHeight="1">
      <c r="A780" s="292"/>
      <c r="B780" s="354"/>
      <c r="C780" s="250"/>
      <c r="D780" s="115">
        <v>2006</v>
      </c>
      <c r="E780" s="12">
        <v>1235</v>
      </c>
      <c r="F780" s="201">
        <v>1</v>
      </c>
      <c r="G780" s="12"/>
      <c r="H780" s="12"/>
      <c r="I780" s="12"/>
      <c r="J780" s="12"/>
      <c r="K780" s="12"/>
      <c r="L780" s="12"/>
      <c r="M780" s="12"/>
      <c r="N780" s="12"/>
      <c r="O780" s="43"/>
      <c r="P780" s="288"/>
    </row>
    <row r="781" spans="1:16" s="270" customFormat="1" ht="15" customHeight="1">
      <c r="A781" s="292"/>
      <c r="B781" s="354"/>
      <c r="C781" s="250"/>
      <c r="D781" s="115">
        <v>2007</v>
      </c>
      <c r="E781" s="12"/>
      <c r="F781" s="201"/>
      <c r="G781" s="12">
        <v>3.79</v>
      </c>
      <c r="H781" s="12">
        <v>2640</v>
      </c>
      <c r="I781" s="12"/>
      <c r="J781" s="12"/>
      <c r="K781" s="12"/>
      <c r="L781" s="12">
        <v>10.8</v>
      </c>
      <c r="M781" s="12"/>
      <c r="N781" s="12"/>
      <c r="O781" s="43"/>
      <c r="P781" s="288"/>
    </row>
    <row r="782" spans="1:16" s="270" customFormat="1" ht="15" customHeight="1">
      <c r="A782" s="292"/>
      <c r="B782" s="354"/>
      <c r="C782" s="250"/>
      <c r="D782" s="115">
        <v>2008</v>
      </c>
      <c r="E782" s="12"/>
      <c r="F782" s="201"/>
      <c r="G782" s="12">
        <v>3.79</v>
      </c>
      <c r="H782" s="12">
        <v>2640</v>
      </c>
      <c r="I782" s="12"/>
      <c r="J782" s="12"/>
      <c r="K782" s="12"/>
      <c r="L782" s="12">
        <v>10.8</v>
      </c>
      <c r="M782" s="12"/>
      <c r="N782" s="12"/>
      <c r="O782" s="43"/>
      <c r="P782" s="288"/>
    </row>
    <row r="783" spans="1:16" s="270" customFormat="1" ht="15" customHeight="1">
      <c r="A783" s="292"/>
      <c r="B783" s="354"/>
      <c r="C783" s="250"/>
      <c r="D783" s="115">
        <v>2009</v>
      </c>
      <c r="E783" s="12"/>
      <c r="F783" s="201"/>
      <c r="G783" s="12">
        <v>3.79</v>
      </c>
      <c r="H783" s="12">
        <v>2640</v>
      </c>
      <c r="I783" s="12"/>
      <c r="J783" s="12"/>
      <c r="K783" s="12"/>
      <c r="L783" s="12">
        <v>10.8</v>
      </c>
      <c r="M783" s="12"/>
      <c r="N783" s="12"/>
      <c r="O783" s="43"/>
      <c r="P783" s="288"/>
    </row>
    <row r="784" spans="1:16" s="270" customFormat="1" ht="15" customHeight="1">
      <c r="A784" s="289"/>
      <c r="B784" s="355"/>
      <c r="C784" s="112"/>
      <c r="D784" s="115">
        <v>2010</v>
      </c>
      <c r="E784" s="5"/>
      <c r="F784" s="5"/>
      <c r="G784" s="25">
        <v>3.79</v>
      </c>
      <c r="H784" s="25">
        <v>2640</v>
      </c>
      <c r="I784" s="5"/>
      <c r="J784" s="5"/>
      <c r="K784" s="5"/>
      <c r="L784" s="25">
        <v>10.8</v>
      </c>
      <c r="M784" s="5"/>
      <c r="N784" s="5"/>
      <c r="O784" s="340"/>
      <c r="P784" s="288"/>
    </row>
    <row r="785" spans="1:16" s="270" customFormat="1" ht="54" customHeight="1">
      <c r="A785" s="133">
        <v>133</v>
      </c>
      <c r="B785" s="35" t="s">
        <v>140</v>
      </c>
      <c r="C785" s="224" t="s">
        <v>420</v>
      </c>
      <c r="D785" s="237" t="s">
        <v>212</v>
      </c>
      <c r="E785" s="58">
        <v>1547</v>
      </c>
      <c r="F785" s="59">
        <v>1</v>
      </c>
      <c r="G785" s="58">
        <v>3</v>
      </c>
      <c r="H785" s="58">
        <f>H787+H788+H789+H790</f>
        <v>2040</v>
      </c>
      <c r="I785" s="423"/>
      <c r="J785" s="423"/>
      <c r="K785" s="423"/>
      <c r="L785" s="58">
        <f>L787+L788+L789+L790</f>
        <v>8.52</v>
      </c>
      <c r="M785" s="423"/>
      <c r="N785" s="423"/>
      <c r="O785" s="461"/>
      <c r="P785" s="288"/>
    </row>
    <row r="786" spans="1:16" s="270" customFormat="1" ht="15" customHeight="1">
      <c r="A786" s="292"/>
      <c r="B786" s="354"/>
      <c r="C786" s="250"/>
      <c r="D786" s="115">
        <v>2006</v>
      </c>
      <c r="E786" s="25">
        <v>1547</v>
      </c>
      <c r="F786" s="326">
        <v>1</v>
      </c>
      <c r="G786" s="25"/>
      <c r="H786" s="25"/>
      <c r="I786" s="25"/>
      <c r="J786" s="25"/>
      <c r="K786" s="25"/>
      <c r="L786" s="25"/>
      <c r="M786" s="25"/>
      <c r="N786" s="25"/>
      <c r="O786" s="154"/>
      <c r="P786" s="288"/>
    </row>
    <row r="787" spans="1:16" s="270" customFormat="1" ht="15" customHeight="1">
      <c r="A787" s="292"/>
      <c r="B787" s="354"/>
      <c r="C787" s="250"/>
      <c r="D787" s="115">
        <v>2007</v>
      </c>
      <c r="E787" s="25"/>
      <c r="F787" s="25"/>
      <c r="G787" s="25">
        <v>0.747</v>
      </c>
      <c r="H787" s="25">
        <v>510</v>
      </c>
      <c r="I787" s="25"/>
      <c r="J787" s="25"/>
      <c r="K787" s="25"/>
      <c r="L787" s="25">
        <v>2.13</v>
      </c>
      <c r="M787" s="25"/>
      <c r="N787" s="25"/>
      <c r="O787" s="154"/>
      <c r="P787" s="288"/>
    </row>
    <row r="788" spans="1:16" s="270" customFormat="1" ht="15" customHeight="1">
      <c r="A788" s="292"/>
      <c r="B788" s="354"/>
      <c r="C788" s="250"/>
      <c r="D788" s="115">
        <v>2008</v>
      </c>
      <c r="E788" s="25"/>
      <c r="F788" s="25"/>
      <c r="G788" s="25">
        <v>0.747</v>
      </c>
      <c r="H788" s="25">
        <v>510</v>
      </c>
      <c r="I788" s="25"/>
      <c r="J788" s="25"/>
      <c r="K788" s="25"/>
      <c r="L788" s="25">
        <v>2.13</v>
      </c>
      <c r="M788" s="25"/>
      <c r="N788" s="25"/>
      <c r="O788" s="391"/>
      <c r="P788" s="288"/>
    </row>
    <row r="789" spans="1:16" s="270" customFormat="1" ht="15" customHeight="1">
      <c r="A789" s="292"/>
      <c r="B789" s="354"/>
      <c r="C789" s="250"/>
      <c r="D789" s="346">
        <v>2009</v>
      </c>
      <c r="E789" s="123"/>
      <c r="F789" s="123"/>
      <c r="G789" s="123">
        <v>0.747</v>
      </c>
      <c r="H789" s="123">
        <v>510</v>
      </c>
      <c r="I789" s="123"/>
      <c r="J789" s="123"/>
      <c r="K789" s="123"/>
      <c r="L789" s="123">
        <v>2.13</v>
      </c>
      <c r="M789" s="123"/>
      <c r="N789" s="123"/>
      <c r="O789" s="393"/>
      <c r="P789" s="288"/>
    </row>
    <row r="790" spans="1:16" s="270" customFormat="1" ht="15" customHeight="1">
      <c r="A790" s="495"/>
      <c r="B790" s="496"/>
      <c r="C790" s="496"/>
      <c r="D790" s="10">
        <v>2010</v>
      </c>
      <c r="E790" s="25"/>
      <c r="F790" s="25"/>
      <c r="G790" s="25">
        <v>0.747</v>
      </c>
      <c r="H790" s="25">
        <v>510</v>
      </c>
      <c r="I790" s="25"/>
      <c r="J790" s="25"/>
      <c r="K790" s="25"/>
      <c r="L790" s="25">
        <v>2.13</v>
      </c>
      <c r="M790" s="25"/>
      <c r="N790" s="25"/>
      <c r="O790" s="154"/>
      <c r="P790" s="288"/>
    </row>
    <row r="791" spans="1:16" s="270" customFormat="1" ht="28.5" customHeight="1">
      <c r="A791" s="133">
        <v>134</v>
      </c>
      <c r="B791" s="35" t="s">
        <v>162</v>
      </c>
      <c r="C791" s="224" t="s">
        <v>420</v>
      </c>
      <c r="D791" s="115" t="s">
        <v>212</v>
      </c>
      <c r="E791" s="33">
        <v>2221.66</v>
      </c>
      <c r="F791" s="36">
        <v>3</v>
      </c>
      <c r="G791" s="33">
        <f>G793+G794+G795+G796</f>
        <v>5.25</v>
      </c>
      <c r="H791" s="33">
        <f>H793+H794+H795+H796</f>
        <v>2810.03</v>
      </c>
      <c r="I791" s="37">
        <f>I793+I794+I795+I796</f>
        <v>0.64</v>
      </c>
      <c r="J791" s="40"/>
      <c r="K791" s="33">
        <v>0.13</v>
      </c>
      <c r="L791" s="33">
        <f>L793+L794+L795+L796</f>
        <v>11.28</v>
      </c>
      <c r="M791" s="37">
        <v>3.3</v>
      </c>
      <c r="N791" s="108"/>
      <c r="O791" s="278"/>
      <c r="P791" s="288"/>
    </row>
    <row r="792" spans="1:16" s="270" customFormat="1" ht="14.25" customHeight="1">
      <c r="A792" s="292"/>
      <c r="B792" s="250"/>
      <c r="C792" s="250"/>
      <c r="D792" s="14">
        <v>2006</v>
      </c>
      <c r="E792" s="46">
        <v>351.66</v>
      </c>
      <c r="F792" s="48">
        <v>3</v>
      </c>
      <c r="G792" s="107"/>
      <c r="H792" s="107"/>
      <c r="I792" s="108"/>
      <c r="J792" s="45"/>
      <c r="K792" s="107"/>
      <c r="L792" s="107"/>
      <c r="M792" s="108"/>
      <c r="N792" s="108"/>
      <c r="O792" s="278"/>
      <c r="P792" s="288"/>
    </row>
    <row r="793" spans="1:16" s="270" customFormat="1" ht="15.75" customHeight="1">
      <c r="A793" s="292"/>
      <c r="B793" s="250"/>
      <c r="C793" s="250"/>
      <c r="D793" s="14">
        <v>2007</v>
      </c>
      <c r="E793" s="46">
        <v>630</v>
      </c>
      <c r="F793" s="48">
        <v>3</v>
      </c>
      <c r="G793" s="107">
        <v>1.16</v>
      </c>
      <c r="H793" s="107">
        <v>615.22</v>
      </c>
      <c r="I793" s="108">
        <v>0.15</v>
      </c>
      <c r="J793" s="45"/>
      <c r="K793" s="107"/>
      <c r="L793" s="107">
        <v>2.82</v>
      </c>
      <c r="M793" s="108"/>
      <c r="N793" s="108"/>
      <c r="O793" s="278"/>
      <c r="P793" s="288"/>
    </row>
    <row r="794" spans="1:16" s="270" customFormat="1" ht="15" customHeight="1">
      <c r="A794" s="292"/>
      <c r="B794" s="250"/>
      <c r="C794" s="250"/>
      <c r="D794" s="14">
        <v>2008</v>
      </c>
      <c r="E794" s="46">
        <v>440</v>
      </c>
      <c r="F794" s="48">
        <v>3</v>
      </c>
      <c r="G794" s="107">
        <v>1.35</v>
      </c>
      <c r="H794" s="107">
        <v>727.69</v>
      </c>
      <c r="I794" s="108">
        <v>0.15</v>
      </c>
      <c r="J794" s="45"/>
      <c r="K794" s="107">
        <v>0.04</v>
      </c>
      <c r="L794" s="107">
        <v>2.82</v>
      </c>
      <c r="M794" s="108">
        <v>1.1</v>
      </c>
      <c r="N794" s="108"/>
      <c r="O794" s="278"/>
      <c r="P794" s="288"/>
    </row>
    <row r="795" spans="1:16" s="270" customFormat="1" ht="14.25" customHeight="1">
      <c r="A795" s="292"/>
      <c r="B795" s="250"/>
      <c r="C795" s="250"/>
      <c r="D795" s="14">
        <v>2009</v>
      </c>
      <c r="E795" s="46">
        <v>400</v>
      </c>
      <c r="F795" s="48">
        <v>3</v>
      </c>
      <c r="G795" s="107">
        <v>1.37</v>
      </c>
      <c r="H795" s="107">
        <v>733.56</v>
      </c>
      <c r="I795" s="108">
        <v>0.17</v>
      </c>
      <c r="J795" s="45"/>
      <c r="K795" s="107">
        <v>0.04</v>
      </c>
      <c r="L795" s="107">
        <v>2.82</v>
      </c>
      <c r="M795" s="108">
        <v>1.1</v>
      </c>
      <c r="N795" s="108"/>
      <c r="O795" s="278"/>
      <c r="P795" s="288"/>
    </row>
    <row r="796" spans="1:16" s="270" customFormat="1" ht="14.25" customHeight="1">
      <c r="A796" s="289"/>
      <c r="B796" s="112"/>
      <c r="C796" s="112"/>
      <c r="D796" s="10">
        <v>2010</v>
      </c>
      <c r="E796" s="46">
        <v>400</v>
      </c>
      <c r="F796" s="48">
        <v>3</v>
      </c>
      <c r="G796" s="107">
        <v>1.37</v>
      </c>
      <c r="H796" s="107">
        <v>733.56</v>
      </c>
      <c r="I796" s="108">
        <v>0.17</v>
      </c>
      <c r="J796" s="45"/>
      <c r="K796" s="107">
        <v>0.05</v>
      </c>
      <c r="L796" s="107">
        <v>2.82</v>
      </c>
      <c r="M796" s="108">
        <v>1.1</v>
      </c>
      <c r="N796" s="108"/>
      <c r="O796" s="278"/>
      <c r="P796" s="288"/>
    </row>
    <row r="797" spans="1:16" s="270" customFormat="1" ht="64.5" customHeight="1">
      <c r="A797" s="293"/>
      <c r="B797" s="228" t="s">
        <v>178</v>
      </c>
      <c r="C797" s="251"/>
      <c r="D797" s="2" t="s">
        <v>212</v>
      </c>
      <c r="E797" s="47" t="s">
        <v>428</v>
      </c>
      <c r="F797" s="99" t="s">
        <v>378</v>
      </c>
      <c r="G797" s="44">
        <f>G720+G726+G732+G740+G746+G752+G758+G764+G773+G779+G785+G791</f>
        <v>114.7521</v>
      </c>
      <c r="H797" s="44">
        <f>H720+H726+H732+H740+H746+H752+H758+H764+H773+H779+H785+H791</f>
        <v>66895.57</v>
      </c>
      <c r="I797" s="44">
        <f>I720+I726+I732+I740+I746+I752+I758+I764+I773+I779+I785+I791</f>
        <v>0.64</v>
      </c>
      <c r="J797" s="45"/>
      <c r="K797" s="44">
        <f>K720+K726+K732+K740+K746+K752+K758+K764+K773+K779+K785+K791</f>
        <v>0.13</v>
      </c>
      <c r="L797" s="44">
        <f>L720+L726+L732+L740+L746+L752+L758+L764+L773+L779+L785+L791</f>
        <v>322.9459999999999</v>
      </c>
      <c r="M797" s="44">
        <f>M720+M726+M732+M740+M746+M752+M758+M764+M773+M779+M785+M791</f>
        <v>3.3</v>
      </c>
      <c r="N797" s="45"/>
      <c r="O797" s="457"/>
      <c r="P797" s="288"/>
    </row>
    <row r="798" spans="1:16" s="270" customFormat="1" ht="14.25" customHeight="1">
      <c r="A798" s="292"/>
      <c r="B798" s="250"/>
      <c r="C798" s="250"/>
      <c r="D798" s="3">
        <v>2006</v>
      </c>
      <c r="E798" s="47">
        <f>E792+E786+E780+E774+E759+E753+E747+E741+E733+E727+E721</f>
        <v>54317.66</v>
      </c>
      <c r="F798" s="99"/>
      <c r="G798" s="44">
        <v>1.19</v>
      </c>
      <c r="H798" s="44">
        <f>H721+H727+H733</f>
        <v>878.02</v>
      </c>
      <c r="I798" s="44">
        <f>I721+I727+I733</f>
        <v>0</v>
      </c>
      <c r="J798" s="45"/>
      <c r="K798" s="44"/>
      <c r="L798" s="44">
        <f>L721+L727+L733</f>
        <v>3.377</v>
      </c>
      <c r="M798" s="44"/>
      <c r="N798" s="45"/>
      <c r="O798" s="457"/>
      <c r="P798" s="288"/>
    </row>
    <row r="799" spans="1:16" s="270" customFormat="1" ht="14.25" customHeight="1">
      <c r="A799" s="292"/>
      <c r="B799" s="250"/>
      <c r="C799" s="250"/>
      <c r="D799" s="3">
        <v>2007</v>
      </c>
      <c r="E799" s="47">
        <f>E793+E760+E742+E734+E728+E722</f>
        <v>71583</v>
      </c>
      <c r="F799" s="99"/>
      <c r="G799" s="44">
        <v>21.51</v>
      </c>
      <c r="H799" s="44">
        <f aca="true" t="shared" si="7" ref="H799:I802">H722+H728+H734+H742+H748+H754+H760+H766+H775+H781+H787+H793</f>
        <v>12875.019999999999</v>
      </c>
      <c r="I799" s="44">
        <f t="shared" si="7"/>
        <v>0.15</v>
      </c>
      <c r="J799" s="45"/>
      <c r="K799" s="44"/>
      <c r="L799" s="44">
        <f>L722+L728+L734+L742+L748+L754+L760+L766+L775+L781+L787+L793</f>
        <v>60.79900000000001</v>
      </c>
      <c r="M799" s="44"/>
      <c r="N799" s="45"/>
      <c r="O799" s="457"/>
      <c r="P799" s="288"/>
    </row>
    <row r="800" spans="1:16" s="270" customFormat="1" ht="14.25" customHeight="1">
      <c r="A800" s="292"/>
      <c r="B800" s="250"/>
      <c r="C800" s="250"/>
      <c r="D800" s="3">
        <v>2008</v>
      </c>
      <c r="E800" s="47">
        <f>E794+E749+E743+E735+E729+E723</f>
        <v>43170</v>
      </c>
      <c r="F800" s="99"/>
      <c r="G800" s="44">
        <v>21.9</v>
      </c>
      <c r="H800" s="44">
        <f t="shared" si="7"/>
        <v>13116.27</v>
      </c>
      <c r="I800" s="44">
        <f t="shared" si="7"/>
        <v>0.15</v>
      </c>
      <c r="J800" s="45"/>
      <c r="K800" s="44">
        <f>K723+K729+K735+K743+K749+K755+K761+K767+K776+K782+K788+K794</f>
        <v>0.04</v>
      </c>
      <c r="L800" s="44">
        <f>L723+L729+L735+L743+L749+L755+L761+L767+L776+L782+L788+L794</f>
        <v>61.354</v>
      </c>
      <c r="M800" s="44">
        <f>M723+M729+M735+M743+M749+M755+M761+M767+M776+M782+M788+M794</f>
        <v>1.1</v>
      </c>
      <c r="N800" s="45"/>
      <c r="O800" s="430">
        <f>O723+O729+O735+O743+O749+O755+O761+O767+O776+O782+O788+O794</f>
        <v>0</v>
      </c>
      <c r="P800" s="288"/>
    </row>
    <row r="801" spans="1:16" s="270" customFormat="1" ht="14.25" customHeight="1">
      <c r="A801" s="292"/>
      <c r="B801" s="250"/>
      <c r="C801" s="250"/>
      <c r="D801" s="3">
        <v>2009</v>
      </c>
      <c r="E801" s="47">
        <f>E795+E744+E736+E730+E724</f>
        <v>42065</v>
      </c>
      <c r="F801" s="99"/>
      <c r="G801" s="44">
        <f>G724+G730+G736+G744+G750+G756+G762+G768+G777+G783+G789+G795</f>
        <v>36.84204999999999</v>
      </c>
      <c r="H801" s="44">
        <f t="shared" si="7"/>
        <v>20962.100000000002</v>
      </c>
      <c r="I801" s="44">
        <f t="shared" si="7"/>
        <v>0.17</v>
      </c>
      <c r="J801" s="45"/>
      <c r="K801" s="44">
        <f>K724+K730+K736+K744+K750+K756+K762+K768+K777+K783+K789+K795</f>
        <v>0.04</v>
      </c>
      <c r="L801" s="44">
        <f>L724+L730+L736+L744+L750+L756+L762+L768+L777+L783+L789+L795</f>
        <v>103.61599999999999</v>
      </c>
      <c r="M801" s="44">
        <f>M724+M730+M736+M744+M750+M756+M762+M768+M777+M783+M789+M795</f>
        <v>1.1</v>
      </c>
      <c r="N801" s="45"/>
      <c r="O801" s="457"/>
      <c r="P801" s="288"/>
    </row>
    <row r="802" spans="1:16" s="270" customFormat="1" ht="14.25" customHeight="1">
      <c r="A802" s="289"/>
      <c r="B802" s="112"/>
      <c r="C802" s="112"/>
      <c r="D802" s="2">
        <v>2010</v>
      </c>
      <c r="E802" s="47">
        <f>E796+E745+E737+E731+E725</f>
        <v>6541</v>
      </c>
      <c r="F802" s="99"/>
      <c r="G802" s="44">
        <v>33.31</v>
      </c>
      <c r="H802" s="44">
        <f t="shared" si="7"/>
        <v>19064.16</v>
      </c>
      <c r="I802" s="44">
        <f t="shared" si="7"/>
        <v>0.17</v>
      </c>
      <c r="J802" s="45"/>
      <c r="K802" s="44">
        <f>K725+K731+K737+K745+K751+K757+K763+K769+K778+K784+K790+K796</f>
        <v>0.05</v>
      </c>
      <c r="L802" s="44">
        <f>L725+L731+L737+L745+L751+L757+L763+L769+L778+L784+L790+L796</f>
        <v>93.79999999999998</v>
      </c>
      <c r="M802" s="44">
        <f>M725+M731+M737+M745+M751+M757+M763+M769+M778+M784+M790+M796</f>
        <v>1.1</v>
      </c>
      <c r="N802" s="45"/>
      <c r="O802" s="457"/>
      <c r="P802" s="288"/>
    </row>
    <row r="803" spans="1:16" s="270" customFormat="1" ht="68.25" customHeight="1">
      <c r="A803" s="291"/>
      <c r="B803" s="348" t="s">
        <v>163</v>
      </c>
      <c r="C803" s="34"/>
      <c r="D803" s="2" t="s">
        <v>212</v>
      </c>
      <c r="E803" s="47" t="s">
        <v>129</v>
      </c>
      <c r="F803" s="99" t="s">
        <v>377</v>
      </c>
      <c r="G803" s="44">
        <f>G797+G713+G668+G599</f>
        <v>195.1883</v>
      </c>
      <c r="H803" s="44">
        <f>H713+H599+H668+H797</f>
        <v>190876.767</v>
      </c>
      <c r="I803" s="44">
        <f>I713+I599+I668+I797</f>
        <v>52.983000000000004</v>
      </c>
      <c r="J803" s="44"/>
      <c r="K803" s="44">
        <f>K713+K599+K668+K797</f>
        <v>0.9400000000000001</v>
      </c>
      <c r="L803" s="44">
        <f>L713+L599+L668+L797</f>
        <v>368.63999999999993</v>
      </c>
      <c r="M803" s="44">
        <f>M713+M599+M668+M797</f>
        <v>24.43</v>
      </c>
      <c r="N803" s="44" t="s">
        <v>37</v>
      </c>
      <c r="O803" s="457"/>
      <c r="P803" s="288"/>
    </row>
    <row r="804" spans="1:16" s="270" customFormat="1" ht="15" customHeight="1">
      <c r="A804" s="3" t="s">
        <v>146</v>
      </c>
      <c r="B804" s="3" t="s">
        <v>147</v>
      </c>
      <c r="C804" s="3" t="s">
        <v>148</v>
      </c>
      <c r="D804" s="3">
        <v>1</v>
      </c>
      <c r="E804" s="3">
        <v>2</v>
      </c>
      <c r="F804" s="3">
        <v>3</v>
      </c>
      <c r="G804" s="3">
        <v>4</v>
      </c>
      <c r="H804" s="3">
        <v>5</v>
      </c>
      <c r="I804" s="3">
        <v>6</v>
      </c>
      <c r="J804" s="3">
        <v>7</v>
      </c>
      <c r="K804" s="3">
        <v>8</v>
      </c>
      <c r="L804" s="3">
        <v>9</v>
      </c>
      <c r="M804" s="545">
        <v>10</v>
      </c>
      <c r="N804" s="594">
        <v>11</v>
      </c>
      <c r="O804" s="595"/>
      <c r="P804" s="288"/>
    </row>
    <row r="805" spans="1:16" s="270" customFormat="1" ht="14.25" customHeight="1">
      <c r="A805" s="292"/>
      <c r="B805" s="354"/>
      <c r="C805" s="250"/>
      <c r="D805" s="480">
        <v>2006</v>
      </c>
      <c r="E805" s="104">
        <f>E669++E600+E714+E798</f>
        <v>93022.66</v>
      </c>
      <c r="F805" s="530"/>
      <c r="G805" s="140">
        <f>G714+G600+G669+G798</f>
        <v>15.166942999999998</v>
      </c>
      <c r="H805" s="140">
        <f>H714+H600+H669+H798</f>
        <v>24144.764</v>
      </c>
      <c r="I805" s="140">
        <f>I714+I600+I669+I798</f>
        <v>8.729</v>
      </c>
      <c r="J805" s="140"/>
      <c r="K805" s="140">
        <f>K714+K600+K669+K798</f>
        <v>0.174</v>
      </c>
      <c r="L805" s="140">
        <v>11.38</v>
      </c>
      <c r="M805" s="140">
        <f>M714+M600+M669+M798</f>
        <v>6.148</v>
      </c>
      <c r="N805" s="420">
        <v>13.38</v>
      </c>
      <c r="O805" s="457"/>
      <c r="P805" s="288"/>
    </row>
    <row r="806" spans="1:16" s="270" customFormat="1" ht="14.25" customHeight="1">
      <c r="A806" s="292"/>
      <c r="B806" s="250"/>
      <c r="C806" s="250"/>
      <c r="D806" s="3">
        <v>2007</v>
      </c>
      <c r="E806" s="47">
        <f>E670+E601+E715+E799</f>
        <v>115112</v>
      </c>
      <c r="F806" s="99"/>
      <c r="G806" s="44">
        <f>G799+G715+G601+G670</f>
        <v>35.398174999999995</v>
      </c>
      <c r="H806" s="44">
        <f>H799+H715+H601+H670</f>
        <v>37068.973999999995</v>
      </c>
      <c r="I806" s="44">
        <f>I799+I715+I601+I670</f>
        <v>9.236</v>
      </c>
      <c r="J806" s="44"/>
      <c r="K806" s="44">
        <f>K799+K715+K601+K670</f>
        <v>0.178</v>
      </c>
      <c r="L806" s="44">
        <f>L799+L715+L601+L670</f>
        <v>68.608</v>
      </c>
      <c r="M806" s="44">
        <f>M799+M715+M601+M670</f>
        <v>3.3499999999999996</v>
      </c>
      <c r="N806" s="97">
        <v>14.28</v>
      </c>
      <c r="O806" s="457"/>
      <c r="P806" s="288"/>
    </row>
    <row r="807" spans="1:16" s="270" customFormat="1" ht="14.25" customHeight="1">
      <c r="A807" s="292"/>
      <c r="B807" s="250"/>
      <c r="C807" s="250"/>
      <c r="D807" s="3">
        <v>2008</v>
      </c>
      <c r="E807" s="47">
        <f>E671+E602+E716+E800</f>
        <v>88065</v>
      </c>
      <c r="F807" s="99"/>
      <c r="G807" s="44">
        <v>37.53</v>
      </c>
      <c r="H807" s="44">
        <f aca="true" t="shared" si="8" ref="H807:I809">H800+H716+H602+H671</f>
        <v>37870.89600000001</v>
      </c>
      <c r="I807" s="44">
        <f t="shared" si="8"/>
        <v>10.478</v>
      </c>
      <c r="J807" s="44"/>
      <c r="K807" s="44">
        <f>K800+K716+K602+K671</f>
        <v>0.203</v>
      </c>
      <c r="L807" s="44">
        <v>69.9</v>
      </c>
      <c r="M807" s="44">
        <f>M800+M716+M602+M671</f>
        <v>4.732</v>
      </c>
      <c r="N807" s="97">
        <v>14.28</v>
      </c>
      <c r="O807" s="457"/>
      <c r="P807" s="288"/>
    </row>
    <row r="808" spans="1:16" s="270" customFormat="1" ht="14.25" customHeight="1">
      <c r="A808" s="292"/>
      <c r="B808" s="250"/>
      <c r="C808" s="250"/>
      <c r="D808" s="3">
        <v>2009</v>
      </c>
      <c r="E808" s="47">
        <f>E672+E603+E717+E801</f>
        <v>95466</v>
      </c>
      <c r="F808" s="99"/>
      <c r="G808" s="44">
        <f>G801+G717+G603+G672</f>
        <v>53.54172399999999</v>
      </c>
      <c r="H808" s="44">
        <f t="shared" si="8"/>
        <v>46377.62700000001</v>
      </c>
      <c r="I808" s="44">
        <f t="shared" si="8"/>
        <v>10.871</v>
      </c>
      <c r="J808" s="44"/>
      <c r="K808" s="44">
        <f>K801+K717+K603+K672</f>
        <v>0.19</v>
      </c>
      <c r="L808" s="44">
        <f>L801+L717+L603+L672</f>
        <v>113.94499999999998</v>
      </c>
      <c r="M808" s="44">
        <f>M801+M717+M603+M672</f>
        <v>4.917999999999999</v>
      </c>
      <c r="N808" s="97">
        <v>14.28</v>
      </c>
      <c r="O808" s="457"/>
      <c r="P808" s="288"/>
    </row>
    <row r="809" spans="1:16" s="270" customFormat="1" ht="13.5" customHeight="1">
      <c r="A809" s="289"/>
      <c r="B809" s="112"/>
      <c r="C809" s="112"/>
      <c r="D809" s="2">
        <v>2010</v>
      </c>
      <c r="E809" s="47">
        <f>E673+E604+E718+E802</f>
        <v>61490.2</v>
      </c>
      <c r="F809" s="99"/>
      <c r="G809" s="44">
        <v>53.55</v>
      </c>
      <c r="H809" s="44">
        <f t="shared" si="8"/>
        <v>45414.506</v>
      </c>
      <c r="I809" s="44">
        <f t="shared" si="8"/>
        <v>13.669000000000002</v>
      </c>
      <c r="J809" s="44"/>
      <c r="K809" s="44">
        <f>K802+K718+K604+K673</f>
        <v>0.2</v>
      </c>
      <c r="L809" s="44">
        <f>L802+L718+L604+L673</f>
        <v>104.79599999999998</v>
      </c>
      <c r="M809" s="44">
        <f>M802+M718+M604+M673</f>
        <v>5.282</v>
      </c>
      <c r="N809" s="97">
        <v>14.28</v>
      </c>
      <c r="O809" s="457"/>
      <c r="P809" s="288"/>
    </row>
    <row r="810" spans="1:16" s="270" customFormat="1" ht="12.75">
      <c r="A810" s="592" t="s">
        <v>181</v>
      </c>
      <c r="B810" s="593"/>
      <c r="C810" s="593"/>
      <c r="D810" s="593"/>
      <c r="E810" s="593"/>
      <c r="F810" s="593"/>
      <c r="G810" s="593"/>
      <c r="H810" s="593"/>
      <c r="I810" s="593"/>
      <c r="J810" s="593"/>
      <c r="K810" s="593"/>
      <c r="L810" s="593"/>
      <c r="M810" s="593"/>
      <c r="N810" s="593"/>
      <c r="O810" s="593"/>
      <c r="P810" s="288"/>
    </row>
    <row r="811" spans="1:16" ht="66" customHeight="1">
      <c r="A811" s="153">
        <v>135</v>
      </c>
      <c r="B811" s="49" t="s">
        <v>275</v>
      </c>
      <c r="C811" s="121" t="s">
        <v>190</v>
      </c>
      <c r="D811" s="13" t="s">
        <v>212</v>
      </c>
      <c r="E811" s="12">
        <v>55100</v>
      </c>
      <c r="F811" s="11">
        <v>3</v>
      </c>
      <c r="G811" s="12">
        <v>2.45</v>
      </c>
      <c r="H811" s="12">
        <v>5915</v>
      </c>
      <c r="I811" s="16"/>
      <c r="J811" s="16">
        <v>1.7</v>
      </c>
      <c r="K811" s="11"/>
      <c r="L811" s="16"/>
      <c r="M811" s="16"/>
      <c r="N811" s="557"/>
      <c r="O811" s="558"/>
      <c r="P811" s="135"/>
    </row>
    <row r="812" spans="1:16" ht="14.25" customHeight="1">
      <c r="A812" s="252"/>
      <c r="B812" s="68"/>
      <c r="C812" s="224"/>
      <c r="D812" s="14">
        <v>2006</v>
      </c>
      <c r="E812" s="12">
        <v>10000</v>
      </c>
      <c r="F812" s="11">
        <v>3</v>
      </c>
      <c r="G812" s="12">
        <v>0.49</v>
      </c>
      <c r="H812" s="12">
        <v>1183</v>
      </c>
      <c r="I812" s="16"/>
      <c r="J812" s="16">
        <v>0.34</v>
      </c>
      <c r="K812" s="11"/>
      <c r="L812" s="16"/>
      <c r="M812" s="16"/>
      <c r="N812" s="268"/>
      <c r="O812" s="294"/>
      <c r="P812" s="135"/>
    </row>
    <row r="813" spans="1:16" ht="14.25" customHeight="1">
      <c r="A813" s="252"/>
      <c r="B813" s="68"/>
      <c r="C813" s="224"/>
      <c r="D813" s="14">
        <v>2007</v>
      </c>
      <c r="E813" s="12">
        <v>10000</v>
      </c>
      <c r="F813" s="11">
        <v>3</v>
      </c>
      <c r="G813" s="12">
        <v>0.49</v>
      </c>
      <c r="H813" s="12">
        <v>1183</v>
      </c>
      <c r="I813" s="16"/>
      <c r="J813" s="16">
        <v>0.34</v>
      </c>
      <c r="K813" s="11"/>
      <c r="L813" s="16"/>
      <c r="M813" s="16"/>
      <c r="N813" s="268"/>
      <c r="O813" s="294"/>
      <c r="P813" s="135"/>
    </row>
    <row r="814" spans="1:16" ht="14.25" customHeight="1">
      <c r="A814" s="252"/>
      <c r="B814" s="68"/>
      <c r="C814" s="224"/>
      <c r="D814" s="14">
        <v>2008</v>
      </c>
      <c r="E814" s="12">
        <v>10000</v>
      </c>
      <c r="F814" s="11">
        <v>3</v>
      </c>
      <c r="G814" s="12">
        <v>0.49</v>
      </c>
      <c r="H814" s="12">
        <v>1183</v>
      </c>
      <c r="I814" s="16"/>
      <c r="J814" s="16">
        <v>0.34</v>
      </c>
      <c r="K814" s="11"/>
      <c r="L814" s="16"/>
      <c r="M814" s="16"/>
      <c r="N814" s="268"/>
      <c r="O814" s="294"/>
      <c r="P814" s="135"/>
    </row>
    <row r="815" spans="1:16" ht="14.25" customHeight="1">
      <c r="A815" s="252"/>
      <c r="B815" s="68"/>
      <c r="C815" s="224"/>
      <c r="D815" s="14">
        <v>2009</v>
      </c>
      <c r="E815" s="12">
        <v>10000</v>
      </c>
      <c r="F815" s="11">
        <v>3</v>
      </c>
      <c r="G815" s="12">
        <v>0.49</v>
      </c>
      <c r="H815" s="12">
        <v>1183</v>
      </c>
      <c r="I815" s="16"/>
      <c r="J815" s="16">
        <v>0.34</v>
      </c>
      <c r="K815" s="11"/>
      <c r="L815" s="16"/>
      <c r="M815" s="16"/>
      <c r="N815" s="268"/>
      <c r="O815" s="294"/>
      <c r="P815" s="135"/>
    </row>
    <row r="816" spans="1:16" ht="14.25" customHeight="1">
      <c r="A816" s="253"/>
      <c r="B816" s="50"/>
      <c r="C816" s="225"/>
      <c r="D816" s="10">
        <v>2010</v>
      </c>
      <c r="E816" s="12">
        <v>15100</v>
      </c>
      <c r="F816" s="11">
        <v>3</v>
      </c>
      <c r="G816" s="12">
        <v>0.49</v>
      </c>
      <c r="H816" s="12">
        <v>1183</v>
      </c>
      <c r="I816" s="16"/>
      <c r="J816" s="16">
        <v>0.34</v>
      </c>
      <c r="K816" s="11"/>
      <c r="L816" s="16"/>
      <c r="M816" s="16"/>
      <c r="N816" s="268"/>
      <c r="O816" s="294"/>
      <c r="P816" s="135"/>
    </row>
    <row r="817" spans="1:16" ht="37.5" customHeight="1">
      <c r="A817" s="145">
        <v>136</v>
      </c>
      <c r="B817" s="49" t="s">
        <v>48</v>
      </c>
      <c r="C817" s="121" t="s">
        <v>190</v>
      </c>
      <c r="D817" s="10" t="s">
        <v>212</v>
      </c>
      <c r="E817" s="12">
        <v>445</v>
      </c>
      <c r="F817" s="11">
        <v>3</v>
      </c>
      <c r="G817" s="12">
        <v>0.813</v>
      </c>
      <c r="H817" s="12">
        <v>504</v>
      </c>
      <c r="I817" s="16"/>
      <c r="J817" s="16"/>
      <c r="K817" s="11"/>
      <c r="L817" s="12">
        <v>2.5</v>
      </c>
      <c r="M817" s="16"/>
      <c r="N817" s="268"/>
      <c r="O817" s="294"/>
      <c r="P817" s="135"/>
    </row>
    <row r="818" spans="1:16" ht="14.25" customHeight="1">
      <c r="A818" s="252"/>
      <c r="B818" s="68"/>
      <c r="C818" s="224"/>
      <c r="D818" s="14">
        <v>2006</v>
      </c>
      <c r="E818" s="12">
        <v>89</v>
      </c>
      <c r="F818" s="11">
        <v>3</v>
      </c>
      <c r="G818" s="12">
        <v>0.16</v>
      </c>
      <c r="H818" s="12">
        <v>100.8</v>
      </c>
      <c r="I818" s="16"/>
      <c r="J818" s="16"/>
      <c r="K818" s="11"/>
      <c r="L818" s="12">
        <v>0.5</v>
      </c>
      <c r="M818" s="16"/>
      <c r="N818" s="268"/>
      <c r="O818" s="294"/>
      <c r="P818" s="135"/>
    </row>
    <row r="819" spans="1:16" ht="14.25" customHeight="1">
      <c r="A819" s="252"/>
      <c r="B819" s="68"/>
      <c r="C819" s="224"/>
      <c r="D819" s="14">
        <v>2007</v>
      </c>
      <c r="E819" s="12">
        <v>89</v>
      </c>
      <c r="F819" s="11">
        <v>3</v>
      </c>
      <c r="G819" s="12">
        <v>0.16</v>
      </c>
      <c r="H819" s="12">
        <v>100.8</v>
      </c>
      <c r="I819" s="16"/>
      <c r="J819" s="16"/>
      <c r="K819" s="11"/>
      <c r="L819" s="12">
        <v>0.5</v>
      </c>
      <c r="M819" s="16"/>
      <c r="N819" s="268"/>
      <c r="O819" s="294"/>
      <c r="P819" s="135"/>
    </row>
    <row r="820" spans="1:16" ht="14.25" customHeight="1">
      <c r="A820" s="252"/>
      <c r="B820" s="68"/>
      <c r="C820" s="224"/>
      <c r="D820" s="14">
        <v>2008</v>
      </c>
      <c r="E820" s="12">
        <v>89</v>
      </c>
      <c r="F820" s="11">
        <v>3</v>
      </c>
      <c r="G820" s="12">
        <v>0.16</v>
      </c>
      <c r="H820" s="12">
        <v>100.8</v>
      </c>
      <c r="I820" s="16"/>
      <c r="J820" s="16"/>
      <c r="K820" s="11"/>
      <c r="L820" s="12">
        <v>0.5</v>
      </c>
      <c r="M820" s="16"/>
      <c r="N820" s="268"/>
      <c r="O820" s="294"/>
      <c r="P820" s="135"/>
    </row>
    <row r="821" spans="1:16" ht="14.25" customHeight="1">
      <c r="A821" s="252"/>
      <c r="B821" s="68"/>
      <c r="C821" s="224"/>
      <c r="D821" s="14">
        <v>2009</v>
      </c>
      <c r="E821" s="12">
        <v>89</v>
      </c>
      <c r="F821" s="11">
        <v>3</v>
      </c>
      <c r="G821" s="12">
        <v>0.16</v>
      </c>
      <c r="H821" s="12">
        <v>100.8</v>
      </c>
      <c r="I821" s="16"/>
      <c r="J821" s="16"/>
      <c r="K821" s="11"/>
      <c r="L821" s="12">
        <v>0.5</v>
      </c>
      <c r="M821" s="16"/>
      <c r="N821" s="268"/>
      <c r="O821" s="294"/>
      <c r="P821" s="135"/>
    </row>
    <row r="822" spans="1:16" ht="14.25" customHeight="1">
      <c r="A822" s="253"/>
      <c r="B822" s="50"/>
      <c r="C822" s="225"/>
      <c r="D822" s="10">
        <v>2010</v>
      </c>
      <c r="E822" s="12">
        <v>89</v>
      </c>
      <c r="F822" s="11">
        <v>3</v>
      </c>
      <c r="G822" s="12">
        <v>0.17</v>
      </c>
      <c r="H822" s="12">
        <v>100.8</v>
      </c>
      <c r="I822" s="16"/>
      <c r="J822" s="16"/>
      <c r="K822" s="11"/>
      <c r="L822" s="12">
        <v>0.5</v>
      </c>
      <c r="M822" s="16"/>
      <c r="N822" s="268"/>
      <c r="O822" s="294"/>
      <c r="P822" s="135"/>
    </row>
    <row r="823" spans="1:16" ht="25.5" customHeight="1">
      <c r="A823" s="22">
        <v>137</v>
      </c>
      <c r="B823" s="26" t="s">
        <v>276</v>
      </c>
      <c r="C823" s="13" t="s">
        <v>190</v>
      </c>
      <c r="D823" s="11">
        <v>2006</v>
      </c>
      <c r="E823" s="12">
        <v>310</v>
      </c>
      <c r="F823" s="11">
        <v>3</v>
      </c>
      <c r="G823" s="12">
        <v>0.65</v>
      </c>
      <c r="H823" s="12">
        <v>410</v>
      </c>
      <c r="I823" s="16"/>
      <c r="J823" s="16"/>
      <c r="K823" s="11"/>
      <c r="L823" s="12">
        <v>2</v>
      </c>
      <c r="M823" s="16"/>
      <c r="N823" s="268"/>
      <c r="O823" s="294"/>
      <c r="P823" s="135"/>
    </row>
    <row r="824" spans="1:16" ht="40.5" customHeight="1">
      <c r="A824" s="145">
        <v>138</v>
      </c>
      <c r="B824" s="49" t="s">
        <v>277</v>
      </c>
      <c r="C824" s="223" t="s">
        <v>190</v>
      </c>
      <c r="D824" s="13" t="s">
        <v>278</v>
      </c>
      <c r="E824" s="12">
        <v>1173</v>
      </c>
      <c r="F824" s="11">
        <v>3</v>
      </c>
      <c r="G824" s="12">
        <v>0.03</v>
      </c>
      <c r="H824" s="12"/>
      <c r="I824" s="16">
        <v>0.023</v>
      </c>
      <c r="J824" s="16"/>
      <c r="K824" s="11"/>
      <c r="L824" s="16"/>
      <c r="M824" s="12">
        <v>0.12</v>
      </c>
      <c r="N824" s="268"/>
      <c r="O824" s="294"/>
      <c r="P824" s="135"/>
    </row>
    <row r="825" spans="1:16" ht="14.25" customHeight="1">
      <c r="A825" s="252"/>
      <c r="B825" s="68"/>
      <c r="C825" s="224"/>
      <c r="D825" s="14">
        <v>2007</v>
      </c>
      <c r="E825" s="12">
        <v>31</v>
      </c>
      <c r="F825" s="11">
        <v>3</v>
      </c>
      <c r="G825" s="12"/>
      <c r="H825" s="12"/>
      <c r="I825" s="16"/>
      <c r="J825" s="16"/>
      <c r="K825" s="11"/>
      <c r="L825" s="16"/>
      <c r="M825" s="12"/>
      <c r="N825" s="268"/>
      <c r="O825" s="294"/>
      <c r="P825" s="135"/>
    </row>
    <row r="826" spans="1:16" ht="14.25" customHeight="1">
      <c r="A826" s="252"/>
      <c r="B826" s="68"/>
      <c r="C826" s="224"/>
      <c r="D826" s="14">
        <v>2008</v>
      </c>
      <c r="E826" s="12">
        <v>899</v>
      </c>
      <c r="F826" s="11">
        <v>3</v>
      </c>
      <c r="G826" s="12"/>
      <c r="H826" s="12"/>
      <c r="I826" s="16"/>
      <c r="J826" s="16"/>
      <c r="K826" s="11"/>
      <c r="L826" s="16"/>
      <c r="M826" s="12"/>
      <c r="N826" s="268"/>
      <c r="O826" s="294"/>
      <c r="P826" s="135"/>
    </row>
    <row r="827" spans="1:16" ht="14.25" customHeight="1">
      <c r="A827" s="253"/>
      <c r="B827" s="50"/>
      <c r="C827" s="225"/>
      <c r="D827" s="14">
        <v>2009</v>
      </c>
      <c r="E827" s="12">
        <v>243</v>
      </c>
      <c r="F827" s="11">
        <v>3</v>
      </c>
      <c r="G827" s="12">
        <v>0.027</v>
      </c>
      <c r="H827" s="12"/>
      <c r="I827" s="16">
        <v>0.023</v>
      </c>
      <c r="J827" s="16"/>
      <c r="K827" s="11"/>
      <c r="L827" s="16"/>
      <c r="M827" s="12">
        <v>0.12</v>
      </c>
      <c r="N827" s="268"/>
      <c r="O827" s="294"/>
      <c r="P827" s="135"/>
    </row>
    <row r="828" spans="1:16" ht="39" customHeight="1">
      <c r="A828" s="145">
        <v>139</v>
      </c>
      <c r="B828" s="49" t="s">
        <v>279</v>
      </c>
      <c r="C828" s="223" t="s">
        <v>190</v>
      </c>
      <c r="D828" s="13" t="s">
        <v>212</v>
      </c>
      <c r="E828" s="12">
        <v>1941</v>
      </c>
      <c r="F828" s="11">
        <v>3</v>
      </c>
      <c r="G828" s="12">
        <v>1.15</v>
      </c>
      <c r="H828" s="12">
        <v>687.06</v>
      </c>
      <c r="I828" s="16">
        <v>0.143</v>
      </c>
      <c r="J828" s="16"/>
      <c r="K828" s="11"/>
      <c r="L828" s="16"/>
      <c r="M828" s="12">
        <v>6.31</v>
      </c>
      <c r="N828" s="268"/>
      <c r="O828" s="294"/>
      <c r="P828" s="135"/>
    </row>
    <row r="829" spans="1:16" ht="14.25" customHeight="1">
      <c r="A829" s="252"/>
      <c r="B829" s="68"/>
      <c r="C829" s="224"/>
      <c r="D829" s="14">
        <v>2006</v>
      </c>
      <c r="E829" s="12">
        <v>88</v>
      </c>
      <c r="F829" s="11">
        <v>3</v>
      </c>
      <c r="G829" s="12">
        <v>0.08</v>
      </c>
      <c r="H829" s="12">
        <v>33</v>
      </c>
      <c r="I829" s="16">
        <v>0.049</v>
      </c>
      <c r="J829" s="16"/>
      <c r="K829" s="11"/>
      <c r="L829" s="16"/>
      <c r="M829" s="12">
        <v>0.23</v>
      </c>
      <c r="N829" s="268"/>
      <c r="O829" s="294"/>
      <c r="P829" s="135"/>
    </row>
    <row r="830" spans="1:16" ht="14.25" customHeight="1">
      <c r="A830" s="252"/>
      <c r="B830" s="68"/>
      <c r="C830" s="224"/>
      <c r="D830" s="14">
        <v>2008</v>
      </c>
      <c r="E830" s="12">
        <v>898</v>
      </c>
      <c r="F830" s="11">
        <v>3</v>
      </c>
      <c r="G830" s="12">
        <v>0.27</v>
      </c>
      <c r="H830" s="12">
        <v>107.3</v>
      </c>
      <c r="I830" s="16"/>
      <c r="J830" s="16"/>
      <c r="K830" s="11"/>
      <c r="L830" s="16"/>
      <c r="M830" s="12">
        <v>1.24</v>
      </c>
      <c r="N830" s="268"/>
      <c r="O830" s="294"/>
      <c r="P830" s="135"/>
    </row>
    <row r="831" spans="1:16" ht="14.25" customHeight="1">
      <c r="A831" s="252"/>
      <c r="B831" s="68"/>
      <c r="C831" s="224"/>
      <c r="D831" s="14">
        <v>2009</v>
      </c>
      <c r="E831" s="12">
        <v>637</v>
      </c>
      <c r="F831" s="11">
        <v>3</v>
      </c>
      <c r="G831" s="12">
        <v>0.72</v>
      </c>
      <c r="H831" s="12">
        <v>528.56</v>
      </c>
      <c r="I831" s="16">
        <v>0.052</v>
      </c>
      <c r="J831" s="16"/>
      <c r="K831" s="11"/>
      <c r="L831" s="16"/>
      <c r="M831" s="12">
        <v>4.61</v>
      </c>
      <c r="N831" s="268"/>
      <c r="O831" s="294"/>
      <c r="P831" s="135"/>
    </row>
    <row r="832" spans="1:16" ht="14.25" customHeight="1">
      <c r="A832" s="252"/>
      <c r="B832" s="68"/>
      <c r="C832" s="224"/>
      <c r="D832" s="10">
        <v>2010</v>
      </c>
      <c r="E832" s="12">
        <v>318</v>
      </c>
      <c r="F832" s="11">
        <v>3</v>
      </c>
      <c r="G832" s="12">
        <v>0.081</v>
      </c>
      <c r="H832" s="12">
        <v>18.2</v>
      </c>
      <c r="I832" s="16">
        <v>0.042</v>
      </c>
      <c r="J832" s="16"/>
      <c r="K832" s="11"/>
      <c r="L832" s="16"/>
      <c r="M832" s="12">
        <v>0.23</v>
      </c>
      <c r="N832" s="268"/>
      <c r="O832" s="294"/>
      <c r="P832" s="135"/>
    </row>
    <row r="833" spans="1:16" ht="52.5" customHeight="1">
      <c r="A833" s="145">
        <v>140</v>
      </c>
      <c r="B833" s="49" t="s">
        <v>241</v>
      </c>
      <c r="C833" s="223" t="s">
        <v>211</v>
      </c>
      <c r="D833" s="13" t="s">
        <v>220</v>
      </c>
      <c r="E833" s="12">
        <v>35</v>
      </c>
      <c r="F833" s="11">
        <v>3</v>
      </c>
      <c r="G833" s="12">
        <v>0.3</v>
      </c>
      <c r="H833" s="12">
        <v>130</v>
      </c>
      <c r="I833" s="16">
        <v>0.26</v>
      </c>
      <c r="J833" s="16"/>
      <c r="K833" s="11"/>
      <c r="L833" s="16"/>
      <c r="M833" s="16"/>
      <c r="N833" s="268"/>
      <c r="O833" s="294"/>
      <c r="P833" s="135"/>
    </row>
    <row r="834" spans="1:16" ht="15.75" customHeight="1">
      <c r="A834" s="234"/>
      <c r="B834" s="68"/>
      <c r="C834" s="224"/>
      <c r="D834" s="14">
        <v>2006</v>
      </c>
      <c r="E834" s="12">
        <v>20</v>
      </c>
      <c r="F834" s="11">
        <v>3</v>
      </c>
      <c r="G834" s="12">
        <v>0.01</v>
      </c>
      <c r="H834" s="12">
        <v>5</v>
      </c>
      <c r="I834" s="16">
        <v>0.01</v>
      </c>
      <c r="J834" s="16"/>
      <c r="K834" s="11"/>
      <c r="L834" s="16"/>
      <c r="M834" s="16"/>
      <c r="N834" s="268"/>
      <c r="O834" s="294"/>
      <c r="P834" s="135"/>
    </row>
    <row r="835" spans="1:16" ht="14.25" customHeight="1">
      <c r="A835" s="234"/>
      <c r="B835" s="68"/>
      <c r="C835" s="224"/>
      <c r="D835" s="14">
        <v>2007</v>
      </c>
      <c r="E835" s="12">
        <v>15</v>
      </c>
      <c r="F835" s="11">
        <v>3</v>
      </c>
      <c r="G835" s="12">
        <v>0.06</v>
      </c>
      <c r="H835" s="12">
        <v>25</v>
      </c>
      <c r="I835" s="16">
        <v>0.05</v>
      </c>
      <c r="J835" s="16"/>
      <c r="K835" s="11"/>
      <c r="L835" s="16"/>
      <c r="M835" s="16"/>
      <c r="N835" s="268"/>
      <c r="O835" s="294"/>
      <c r="P835" s="135"/>
    </row>
    <row r="836" spans="1:16" ht="13.5" customHeight="1">
      <c r="A836" s="234"/>
      <c r="B836" s="68"/>
      <c r="C836" s="224"/>
      <c r="D836" s="14">
        <v>2008</v>
      </c>
      <c r="E836" s="12"/>
      <c r="F836" s="11"/>
      <c r="G836" s="12">
        <v>0.07</v>
      </c>
      <c r="H836" s="12">
        <v>30</v>
      </c>
      <c r="I836" s="16">
        <v>0.06</v>
      </c>
      <c r="J836" s="16"/>
      <c r="K836" s="11"/>
      <c r="L836" s="16"/>
      <c r="M836" s="16"/>
      <c r="N836" s="268"/>
      <c r="O836" s="294"/>
      <c r="P836" s="135"/>
    </row>
    <row r="837" spans="1:16" ht="14.25" customHeight="1">
      <c r="A837" s="234"/>
      <c r="B837" s="68"/>
      <c r="C837" s="224"/>
      <c r="D837" s="14">
        <v>2009</v>
      </c>
      <c r="E837" s="12"/>
      <c r="F837" s="11"/>
      <c r="G837" s="12">
        <v>0.08</v>
      </c>
      <c r="H837" s="12">
        <v>35</v>
      </c>
      <c r="I837" s="16">
        <v>0.07</v>
      </c>
      <c r="J837" s="16"/>
      <c r="K837" s="11"/>
      <c r="L837" s="16"/>
      <c r="M837" s="16"/>
      <c r="N837" s="268"/>
      <c r="O837" s="294"/>
      <c r="P837" s="135"/>
    </row>
    <row r="838" spans="1:16" ht="14.25" customHeight="1">
      <c r="A838" s="236"/>
      <c r="B838" s="50"/>
      <c r="C838" s="225"/>
      <c r="D838" s="13">
        <v>2010</v>
      </c>
      <c r="E838" s="12"/>
      <c r="F838" s="11"/>
      <c r="G838" s="12">
        <v>0.08</v>
      </c>
      <c r="H838" s="12">
        <v>35</v>
      </c>
      <c r="I838" s="16">
        <v>0.07</v>
      </c>
      <c r="J838" s="16"/>
      <c r="K838" s="11"/>
      <c r="L838" s="16"/>
      <c r="M838" s="16"/>
      <c r="N838" s="268"/>
      <c r="O838" s="294"/>
      <c r="P838" s="135"/>
    </row>
    <row r="839" spans="1:16" ht="14.25" customHeight="1">
      <c r="A839" s="3" t="s">
        <v>146</v>
      </c>
      <c r="B839" s="3" t="s">
        <v>147</v>
      </c>
      <c r="C839" s="3" t="s">
        <v>148</v>
      </c>
      <c r="D839" s="3">
        <v>1</v>
      </c>
      <c r="E839" s="3">
        <v>2</v>
      </c>
      <c r="F839" s="3">
        <v>3</v>
      </c>
      <c r="G839" s="3">
        <v>4</v>
      </c>
      <c r="H839" s="3">
        <v>5</v>
      </c>
      <c r="I839" s="3">
        <v>6</v>
      </c>
      <c r="J839" s="3">
        <v>7</v>
      </c>
      <c r="K839" s="3">
        <v>8</v>
      </c>
      <c r="L839" s="3">
        <v>9</v>
      </c>
      <c r="M839" s="544">
        <v>10</v>
      </c>
      <c r="N839" s="594">
        <v>11</v>
      </c>
      <c r="O839" s="595"/>
      <c r="P839" s="135"/>
    </row>
    <row r="840" spans="1:16" ht="52.5" customHeight="1">
      <c r="A840" s="145">
        <v>141</v>
      </c>
      <c r="B840" s="49" t="s">
        <v>242</v>
      </c>
      <c r="C840" s="223" t="s">
        <v>211</v>
      </c>
      <c r="D840" s="13" t="s">
        <v>212</v>
      </c>
      <c r="E840" s="12">
        <v>15000</v>
      </c>
      <c r="F840" s="11">
        <v>3</v>
      </c>
      <c r="G840" s="12">
        <v>0.27</v>
      </c>
      <c r="H840" s="12">
        <v>248.6</v>
      </c>
      <c r="I840" s="16"/>
      <c r="J840" s="16"/>
      <c r="K840" s="11"/>
      <c r="L840" s="12">
        <v>0.765</v>
      </c>
      <c r="M840" s="16"/>
      <c r="N840" s="268"/>
      <c r="O840" s="294"/>
      <c r="P840" s="135"/>
    </row>
    <row r="841" spans="1:16" ht="13.5" customHeight="1">
      <c r="A841" s="234"/>
      <c r="B841" s="68"/>
      <c r="C841" s="224"/>
      <c r="D841" s="14">
        <v>2006</v>
      </c>
      <c r="E841" s="12">
        <v>1500</v>
      </c>
      <c r="F841" s="11">
        <v>3</v>
      </c>
      <c r="G841" s="12">
        <v>0.03</v>
      </c>
      <c r="H841" s="12">
        <v>26</v>
      </c>
      <c r="I841" s="16"/>
      <c r="J841" s="16"/>
      <c r="K841" s="11"/>
      <c r="L841" s="12">
        <v>0.08</v>
      </c>
      <c r="M841" s="16"/>
      <c r="N841" s="268"/>
      <c r="O841" s="294"/>
      <c r="P841" s="135"/>
    </row>
    <row r="842" spans="1:16" ht="13.5" customHeight="1">
      <c r="A842" s="234"/>
      <c r="B842" s="68"/>
      <c r="C842" s="224"/>
      <c r="D842" s="14">
        <v>2007</v>
      </c>
      <c r="E842" s="12">
        <v>3000</v>
      </c>
      <c r="F842" s="11">
        <v>3</v>
      </c>
      <c r="G842" s="12">
        <v>0.06</v>
      </c>
      <c r="H842" s="12">
        <v>52</v>
      </c>
      <c r="I842" s="16"/>
      <c r="J842" s="16"/>
      <c r="K842" s="11"/>
      <c r="L842" s="12">
        <v>0.16</v>
      </c>
      <c r="M842" s="16"/>
      <c r="N842" s="268"/>
      <c r="O842" s="294"/>
      <c r="P842" s="135"/>
    </row>
    <row r="843" spans="1:16" ht="13.5" customHeight="1">
      <c r="A843" s="234"/>
      <c r="B843" s="68"/>
      <c r="C843" s="224"/>
      <c r="D843" s="14">
        <v>2008</v>
      </c>
      <c r="E843" s="12">
        <v>3000</v>
      </c>
      <c r="F843" s="11">
        <v>3</v>
      </c>
      <c r="G843" s="12">
        <v>0.03</v>
      </c>
      <c r="H843" s="12">
        <v>30.9</v>
      </c>
      <c r="I843" s="16"/>
      <c r="J843" s="16"/>
      <c r="K843" s="11"/>
      <c r="L843" s="12">
        <v>0.095</v>
      </c>
      <c r="M843" s="16"/>
      <c r="N843" s="268"/>
      <c r="O843" s="294"/>
      <c r="P843" s="135"/>
    </row>
    <row r="844" spans="1:16" ht="13.5" customHeight="1">
      <c r="A844" s="234"/>
      <c r="B844" s="68"/>
      <c r="C844" s="224"/>
      <c r="D844" s="88">
        <v>2009</v>
      </c>
      <c r="E844" s="12">
        <v>3500</v>
      </c>
      <c r="F844" s="11">
        <v>3</v>
      </c>
      <c r="G844" s="12">
        <v>0.06</v>
      </c>
      <c r="H844" s="12">
        <v>58.5</v>
      </c>
      <c r="I844" s="16"/>
      <c r="J844" s="16"/>
      <c r="K844" s="11"/>
      <c r="L844" s="12">
        <v>0.18</v>
      </c>
      <c r="M844" s="16"/>
      <c r="N844" s="268"/>
      <c r="O844" s="294"/>
      <c r="P844" s="135"/>
    </row>
    <row r="845" spans="1:16" ht="13.5" customHeight="1">
      <c r="A845" s="236"/>
      <c r="B845" s="50"/>
      <c r="C845" s="225"/>
      <c r="D845" s="13">
        <v>2010</v>
      </c>
      <c r="E845" s="12">
        <v>4000</v>
      </c>
      <c r="F845" s="11">
        <v>3</v>
      </c>
      <c r="G845" s="12">
        <v>0.09</v>
      </c>
      <c r="H845" s="12">
        <v>81.2</v>
      </c>
      <c r="I845" s="16"/>
      <c r="J845" s="16"/>
      <c r="K845" s="11"/>
      <c r="L845" s="12">
        <v>0.25</v>
      </c>
      <c r="M845" s="16"/>
      <c r="N845" s="268"/>
      <c r="O845" s="294"/>
      <c r="P845" s="135"/>
    </row>
    <row r="846" spans="1:16" ht="33.75" customHeight="1">
      <c r="A846" s="145"/>
      <c r="B846" s="229" t="s">
        <v>163</v>
      </c>
      <c r="C846" s="223"/>
      <c r="D846" s="142" t="s">
        <v>212</v>
      </c>
      <c r="E846" s="97">
        <f>SUM(E811,E817,E823,E824,E828,E833,E840)</f>
        <v>74004</v>
      </c>
      <c r="F846" s="3">
        <v>3</v>
      </c>
      <c r="G846" s="97">
        <f>SUM(G811,G817,G823,G824,G828,G833,G840)</f>
        <v>5.663</v>
      </c>
      <c r="H846" s="97">
        <f>SUM(H847:H851)</f>
        <v>7927.66</v>
      </c>
      <c r="I846" s="98">
        <f>SUM(I811,I817,I823,I824,I828,I833,I840)</f>
        <v>0.426</v>
      </c>
      <c r="J846" s="98">
        <f>SUM(J811,J817,J823,J824,J828,J833,J840)</f>
        <v>1.7</v>
      </c>
      <c r="K846" s="98"/>
      <c r="L846" s="97">
        <f>SUM(L811,L817,L823,L824,L828,L833,L840)</f>
        <v>5.265</v>
      </c>
      <c r="M846" s="97">
        <f>SUM(M811,M817,M823,M824,M828,M833,M840)</f>
        <v>6.43</v>
      </c>
      <c r="N846" s="336"/>
      <c r="O846" s="337"/>
      <c r="P846" s="135"/>
    </row>
    <row r="847" spans="1:16" ht="13.5" customHeight="1">
      <c r="A847" s="234"/>
      <c r="B847" s="68"/>
      <c r="C847" s="224"/>
      <c r="D847" s="3">
        <v>2006</v>
      </c>
      <c r="E847" s="328">
        <f>SUM(E812,E818,E823,E829,E834,E841)</f>
        <v>12007</v>
      </c>
      <c r="F847" s="187">
        <v>3</v>
      </c>
      <c r="G847" s="328">
        <f>SUM(G812,G818,G823,G829,G834,G841)</f>
        <v>1.4200000000000002</v>
      </c>
      <c r="H847" s="328">
        <f>SUM(H812,H818,H823,H829,H834,H841)</f>
        <v>1757.8</v>
      </c>
      <c r="I847" s="329">
        <f>SUM(I812,I818,I823,I829,I834,I841)</f>
        <v>0.059000000000000004</v>
      </c>
      <c r="J847" s="329">
        <f>SUM(J812,J818,J823,J829,J834,J841)</f>
        <v>0.34</v>
      </c>
      <c r="K847" s="329"/>
      <c r="L847" s="328">
        <f>SUM(L812,L818,L823,L829,L834,L841)</f>
        <v>2.58</v>
      </c>
      <c r="M847" s="328">
        <f>SUM(M812,M818,M823,M829,M834,M841)</f>
        <v>0.23</v>
      </c>
      <c r="N847" s="336"/>
      <c r="O847" s="337"/>
      <c r="P847" s="135"/>
    </row>
    <row r="848" spans="1:16" ht="13.5" customHeight="1">
      <c r="A848" s="234"/>
      <c r="B848" s="68"/>
      <c r="C848" s="224"/>
      <c r="D848" s="3">
        <v>2007</v>
      </c>
      <c r="E848" s="328">
        <f>SUM(E813,E819,E825,E835,E842)</f>
        <v>13135</v>
      </c>
      <c r="F848" s="187">
        <v>3</v>
      </c>
      <c r="G848" s="328">
        <f>SUM(G813,G819,G825,G835,G842)</f>
        <v>0.77</v>
      </c>
      <c r="H848" s="328">
        <f>SUM(H813,H819,H829,H835,H842)</f>
        <v>1393.8</v>
      </c>
      <c r="I848" s="329">
        <f>SUM(I813,I819,I825,I835,I842)</f>
        <v>0.05</v>
      </c>
      <c r="J848" s="329">
        <f>SUM(J813,J819,J825,J835,J842)</f>
        <v>0.34</v>
      </c>
      <c r="K848" s="329"/>
      <c r="L848" s="328">
        <f>SUM(L813,L819,L825,L835,L842)</f>
        <v>0.66</v>
      </c>
      <c r="M848" s="328"/>
      <c r="N848" s="336"/>
      <c r="O848" s="337"/>
      <c r="P848" s="135"/>
    </row>
    <row r="849" spans="1:16" ht="13.5" customHeight="1">
      <c r="A849" s="234"/>
      <c r="B849" s="68"/>
      <c r="C849" s="224"/>
      <c r="D849" s="3">
        <v>2008</v>
      </c>
      <c r="E849" s="328">
        <f>SUM(E814,E820,E826,E830,E836,E843)</f>
        <v>14886</v>
      </c>
      <c r="F849" s="187">
        <v>3</v>
      </c>
      <c r="G849" s="328">
        <f>SUM(G814,G820,G826,G830,G836,G843)</f>
        <v>1.02</v>
      </c>
      <c r="H849" s="328">
        <f>SUM(H814,H820,H830,H836,H843)</f>
        <v>1452</v>
      </c>
      <c r="I849" s="329">
        <f>SUM(I814,I820,I826,I830,I836,I843)</f>
        <v>0.06</v>
      </c>
      <c r="J849" s="329">
        <f>SUM(J814,J820,J826,J830,J836,J843)</f>
        <v>0.34</v>
      </c>
      <c r="K849" s="329"/>
      <c r="L849" s="328">
        <f>SUM(L814,L820,L826,L830,L836,L843)</f>
        <v>0.595</v>
      </c>
      <c r="M849" s="328">
        <f>SUM(M814,M820,M826,M830,M836,M843)</f>
        <v>1.24</v>
      </c>
      <c r="N849" s="336"/>
      <c r="O849" s="337"/>
      <c r="P849" s="135"/>
    </row>
    <row r="850" spans="1:16" ht="13.5" customHeight="1">
      <c r="A850" s="234"/>
      <c r="B850" s="68"/>
      <c r="C850" s="224"/>
      <c r="D850" s="93">
        <v>2009</v>
      </c>
      <c r="E850" s="328">
        <f>SUM(E815,E821,E827,E831,E837,E844)</f>
        <v>14469</v>
      </c>
      <c r="F850" s="187">
        <v>3</v>
      </c>
      <c r="G850" s="328">
        <f>SUM(G815,G821,G827,G831,G837,G844)</f>
        <v>1.5370000000000001</v>
      </c>
      <c r="H850" s="328">
        <f>SUM(H815,H821,H831,H837,H844)</f>
        <v>1905.86</v>
      </c>
      <c r="I850" s="329">
        <f>SUM(I815,I821,I827,I831,I837,I844)</f>
        <v>0.14500000000000002</v>
      </c>
      <c r="J850" s="329">
        <f>SUM(J815,J821,J827,J831,J837,J844)</f>
        <v>0.34</v>
      </c>
      <c r="K850" s="329"/>
      <c r="L850" s="328">
        <f>SUM(L815,L821,L827,L831,L837,L844)</f>
        <v>0.6799999999999999</v>
      </c>
      <c r="M850" s="328">
        <f>SUM(M815,M821,M827,M831,M837,M844)</f>
        <v>4.73</v>
      </c>
      <c r="N850" s="336"/>
      <c r="O850" s="337"/>
      <c r="P850" s="135"/>
    </row>
    <row r="851" spans="1:16" ht="12.75" customHeight="1">
      <c r="A851" s="254"/>
      <c r="B851" s="112"/>
      <c r="C851" s="112"/>
      <c r="D851" s="142">
        <v>2010</v>
      </c>
      <c r="E851" s="328">
        <f>SUM(E816,E822,E832,E838,E845)</f>
        <v>19507</v>
      </c>
      <c r="F851" s="187">
        <v>3</v>
      </c>
      <c r="G851" s="328">
        <f>SUM(G816,G822,G832,G838,G845)</f>
        <v>0.9109999999999999</v>
      </c>
      <c r="H851" s="328">
        <f>SUM(H816,H822,H832,H838,H845)</f>
        <v>1418.2</v>
      </c>
      <c r="I851" s="329">
        <f>SUM(I816,I822,I832,I838,I845)</f>
        <v>0.11200000000000002</v>
      </c>
      <c r="J851" s="329">
        <f>SUM(J816,J822,J832,J838,J845)</f>
        <v>0.34</v>
      </c>
      <c r="K851" s="98"/>
      <c r="L851" s="328">
        <f>SUM(L816,L822,L832,L838,L845)</f>
        <v>0.75</v>
      </c>
      <c r="M851" s="328">
        <f>SUM(M816,M822,M832,M838,M845)</f>
        <v>0.23</v>
      </c>
      <c r="N851" s="4"/>
      <c r="O851" s="9"/>
      <c r="P851" s="135"/>
    </row>
    <row r="852" spans="1:16" ht="12.75">
      <c r="A852" s="596" t="s">
        <v>184</v>
      </c>
      <c r="B852" s="597"/>
      <c r="C852" s="597"/>
      <c r="D852" s="597"/>
      <c r="E852" s="597"/>
      <c r="F852" s="597"/>
      <c r="G852" s="597"/>
      <c r="H852" s="597"/>
      <c r="I852" s="597"/>
      <c r="J852" s="597"/>
      <c r="K852" s="597"/>
      <c r="L852" s="597"/>
      <c r="M852" s="597"/>
      <c r="N852" s="597"/>
      <c r="O852" s="597"/>
      <c r="P852" s="135"/>
    </row>
    <row r="853" spans="1:16" ht="38.25">
      <c r="A853" s="18">
        <v>142</v>
      </c>
      <c r="B853" s="186" t="s">
        <v>397</v>
      </c>
      <c r="C853" s="184" t="s">
        <v>398</v>
      </c>
      <c r="D853" s="263">
        <v>2006</v>
      </c>
      <c r="E853" s="181">
        <v>1700</v>
      </c>
      <c r="F853" s="263">
        <v>3</v>
      </c>
      <c r="G853" s="181">
        <v>1.54</v>
      </c>
      <c r="H853" s="181">
        <v>625</v>
      </c>
      <c r="I853" s="18"/>
      <c r="J853" s="18"/>
      <c r="K853" s="18"/>
      <c r="L853" s="434">
        <v>4.4</v>
      </c>
      <c r="M853" s="18"/>
      <c r="N853" s="18"/>
      <c r="O853" s="30"/>
      <c r="P853" s="135"/>
    </row>
    <row r="854" spans="1:16" s="270" customFormat="1" ht="25.5">
      <c r="A854" s="22">
        <v>143</v>
      </c>
      <c r="B854" s="26" t="s">
        <v>162</v>
      </c>
      <c r="C854" s="10" t="s">
        <v>281</v>
      </c>
      <c r="D854" s="13">
        <v>2006</v>
      </c>
      <c r="E854" s="12">
        <v>70.4</v>
      </c>
      <c r="F854" s="36">
        <v>3</v>
      </c>
      <c r="G854" s="11">
        <v>0.39</v>
      </c>
      <c r="H854" s="12">
        <v>22.8</v>
      </c>
      <c r="I854" s="16">
        <v>0.155</v>
      </c>
      <c r="J854" s="11"/>
      <c r="K854" s="11"/>
      <c r="L854" s="16">
        <v>0.06</v>
      </c>
      <c r="M854" s="16"/>
      <c r="N854" s="190">
        <v>26.8</v>
      </c>
      <c r="O854" s="192"/>
      <c r="P854" s="288"/>
    </row>
    <row r="855" spans="1:16" s="270" customFormat="1" ht="25.5">
      <c r="A855" s="208">
        <v>144</v>
      </c>
      <c r="B855" s="26" t="s">
        <v>239</v>
      </c>
      <c r="C855" s="10" t="s">
        <v>330</v>
      </c>
      <c r="D855" s="13">
        <v>2006</v>
      </c>
      <c r="E855" s="12">
        <v>260</v>
      </c>
      <c r="F855" s="36">
        <v>3</v>
      </c>
      <c r="G855" s="11">
        <v>0.07</v>
      </c>
      <c r="H855" s="12">
        <v>111.3</v>
      </c>
      <c r="I855" s="16">
        <v>0.06</v>
      </c>
      <c r="J855" s="11"/>
      <c r="K855" s="11"/>
      <c r="L855" s="16">
        <v>0.43</v>
      </c>
      <c r="M855" s="16"/>
      <c r="N855" s="22"/>
      <c r="O855" s="440"/>
      <c r="P855" s="288"/>
    </row>
    <row r="856" spans="1:16" s="270" customFormat="1" ht="38.25">
      <c r="A856" s="255"/>
      <c r="B856" s="229" t="s">
        <v>163</v>
      </c>
      <c r="C856" s="121"/>
      <c r="D856" s="2" t="s">
        <v>212</v>
      </c>
      <c r="E856" s="328">
        <f>E853+E854+E855</f>
        <v>2030.4</v>
      </c>
      <c r="F856" s="38">
        <v>3</v>
      </c>
      <c r="G856" s="328">
        <f>G853+G854+G855</f>
        <v>2</v>
      </c>
      <c r="H856" s="328">
        <f>H853+H854+H855</f>
        <v>759.0999999999999</v>
      </c>
      <c r="I856" s="329">
        <f>I854+I855</f>
        <v>0.215</v>
      </c>
      <c r="J856" s="187"/>
      <c r="K856" s="187"/>
      <c r="L856" s="328">
        <f>L853+L854+L855</f>
        <v>4.89</v>
      </c>
      <c r="M856" s="329"/>
      <c r="N856" s="378">
        <v>26.8</v>
      </c>
      <c r="O856" s="30"/>
      <c r="P856" s="288"/>
    </row>
    <row r="857" spans="1:16" s="270" customFormat="1" ht="12.75">
      <c r="A857" s="256"/>
      <c r="B857" s="230"/>
      <c r="C857" s="168"/>
      <c r="D857" s="3">
        <v>2006</v>
      </c>
      <c r="E857" s="328">
        <f>E853+E854+E855</f>
        <v>2030.4</v>
      </c>
      <c r="F857" s="38">
        <v>3</v>
      </c>
      <c r="G857" s="328">
        <f>G853+G854+G855</f>
        <v>2</v>
      </c>
      <c r="H857" s="328">
        <v>759.1</v>
      </c>
      <c r="I857" s="329">
        <v>0.215</v>
      </c>
      <c r="J857" s="187"/>
      <c r="K857" s="187"/>
      <c r="L857" s="328">
        <v>4.89</v>
      </c>
      <c r="M857" s="329"/>
      <c r="N857" s="338">
        <v>26.8</v>
      </c>
      <c r="O857" s="30"/>
      <c r="P857" s="288"/>
    </row>
    <row r="858" spans="1:16" s="270" customFormat="1" ht="14.25" customHeight="1">
      <c r="A858" s="596" t="s">
        <v>185</v>
      </c>
      <c r="B858" s="597"/>
      <c r="C858" s="597"/>
      <c r="D858" s="597"/>
      <c r="E858" s="597"/>
      <c r="F858" s="597"/>
      <c r="G858" s="597"/>
      <c r="H858" s="597"/>
      <c r="I858" s="597"/>
      <c r="J858" s="597"/>
      <c r="K858" s="597"/>
      <c r="L858" s="597"/>
      <c r="M858" s="597"/>
      <c r="N858" s="597"/>
      <c r="O858" s="597"/>
      <c r="P858" s="288"/>
    </row>
    <row r="859" spans="1:16" s="270" customFormat="1" ht="42" customHeight="1">
      <c r="A859" s="153">
        <v>145</v>
      </c>
      <c r="B859" s="49" t="s">
        <v>445</v>
      </c>
      <c r="C859" s="121" t="s">
        <v>186</v>
      </c>
      <c r="D859" s="13" t="s">
        <v>212</v>
      </c>
      <c r="E859" s="33">
        <v>7481</v>
      </c>
      <c r="F859" s="36">
        <v>3</v>
      </c>
      <c r="G859" s="33">
        <v>2.8</v>
      </c>
      <c r="H859" s="33">
        <v>7051</v>
      </c>
      <c r="I859" s="37">
        <v>0.855</v>
      </c>
      <c r="J859" s="37">
        <v>1.74</v>
      </c>
      <c r="K859" s="37"/>
      <c r="L859" s="33">
        <v>3.096</v>
      </c>
      <c r="M859" s="37"/>
      <c r="N859" s="24"/>
      <c r="O859" s="278"/>
      <c r="P859" s="288"/>
    </row>
    <row r="860" spans="1:16" s="270" customFormat="1" ht="13.5" customHeight="1">
      <c r="A860" s="69"/>
      <c r="B860" s="68" t="s">
        <v>26</v>
      </c>
      <c r="C860" s="168"/>
      <c r="D860" s="14">
        <v>2006</v>
      </c>
      <c r="E860" s="33">
        <v>1496.2</v>
      </c>
      <c r="F860" s="36">
        <v>3</v>
      </c>
      <c r="G860" s="33">
        <v>0.56</v>
      </c>
      <c r="H860" s="33">
        <v>1410.2</v>
      </c>
      <c r="I860" s="37">
        <v>0.171</v>
      </c>
      <c r="J860" s="37">
        <v>0.348</v>
      </c>
      <c r="K860" s="37"/>
      <c r="L860" s="33">
        <v>0.619</v>
      </c>
      <c r="M860" s="37"/>
      <c r="N860" s="24"/>
      <c r="O860" s="278"/>
      <c r="P860" s="288"/>
    </row>
    <row r="861" spans="1:16" s="270" customFormat="1" ht="15.75" customHeight="1">
      <c r="A861" s="69"/>
      <c r="B861" s="68" t="s">
        <v>27</v>
      </c>
      <c r="C861" s="168"/>
      <c r="D861" s="14">
        <v>2007</v>
      </c>
      <c r="E861" s="33">
        <v>1496.2</v>
      </c>
      <c r="F861" s="36">
        <v>3</v>
      </c>
      <c r="G861" s="33">
        <v>0.56</v>
      </c>
      <c r="H861" s="33">
        <v>1410.2</v>
      </c>
      <c r="I861" s="37">
        <v>0.171</v>
      </c>
      <c r="J861" s="37">
        <v>0.348</v>
      </c>
      <c r="K861" s="37"/>
      <c r="L861" s="33">
        <v>0.619</v>
      </c>
      <c r="M861" s="37"/>
      <c r="N861" s="24"/>
      <c r="O861" s="278"/>
      <c r="P861" s="288"/>
    </row>
    <row r="862" spans="1:16" s="270" customFormat="1" ht="14.25" customHeight="1">
      <c r="A862" s="69"/>
      <c r="B862" s="68"/>
      <c r="C862" s="168"/>
      <c r="D862" s="14">
        <v>2008</v>
      </c>
      <c r="E862" s="33">
        <v>1496.2</v>
      </c>
      <c r="F862" s="36">
        <v>3</v>
      </c>
      <c r="G862" s="33">
        <v>0.56</v>
      </c>
      <c r="H862" s="33">
        <v>1410.2</v>
      </c>
      <c r="I862" s="37">
        <v>0.171</v>
      </c>
      <c r="J862" s="37">
        <v>0.348</v>
      </c>
      <c r="K862" s="37"/>
      <c r="L862" s="33">
        <v>0.619</v>
      </c>
      <c r="M862" s="37"/>
      <c r="N862" s="24"/>
      <c r="O862" s="278"/>
      <c r="P862" s="288"/>
    </row>
    <row r="863" spans="1:16" s="270" customFormat="1" ht="12" customHeight="1">
      <c r="A863" s="69"/>
      <c r="B863" s="68"/>
      <c r="C863" s="168"/>
      <c r="D863" s="88">
        <v>2009</v>
      </c>
      <c r="E863" s="33">
        <v>1496.2</v>
      </c>
      <c r="F863" s="36">
        <v>3</v>
      </c>
      <c r="G863" s="33">
        <v>0.56</v>
      </c>
      <c r="H863" s="33">
        <v>1410.2</v>
      </c>
      <c r="I863" s="37">
        <v>0.171</v>
      </c>
      <c r="J863" s="37">
        <v>0.348</v>
      </c>
      <c r="K863" s="37"/>
      <c r="L863" s="33">
        <v>0.619</v>
      </c>
      <c r="M863" s="37"/>
      <c r="N863" s="24"/>
      <c r="O863" s="278"/>
      <c r="P863" s="288"/>
    </row>
    <row r="864" spans="1:16" s="270" customFormat="1" ht="12" customHeight="1">
      <c r="A864" s="52"/>
      <c r="B864" s="50"/>
      <c r="C864" s="167"/>
      <c r="D864" s="13">
        <v>2010</v>
      </c>
      <c r="E864" s="33">
        <v>1496.2</v>
      </c>
      <c r="F864" s="36">
        <v>3</v>
      </c>
      <c r="G864" s="33">
        <v>0.56</v>
      </c>
      <c r="H864" s="33">
        <v>1410.2</v>
      </c>
      <c r="I864" s="37">
        <v>0.171</v>
      </c>
      <c r="J864" s="37">
        <v>0.348</v>
      </c>
      <c r="K864" s="37"/>
      <c r="L864" s="33">
        <v>0.619</v>
      </c>
      <c r="M864" s="37"/>
      <c r="N864" s="24"/>
      <c r="O864" s="278"/>
      <c r="P864" s="288"/>
    </row>
    <row r="865" spans="1:16" s="270" customFormat="1" ht="64.5" customHeight="1">
      <c r="A865" s="293"/>
      <c r="B865" s="228" t="s">
        <v>444</v>
      </c>
      <c r="C865" s="228"/>
      <c r="D865" s="2" t="s">
        <v>212</v>
      </c>
      <c r="E865" s="47" t="s">
        <v>41</v>
      </c>
      <c r="F865" s="99" t="s">
        <v>122</v>
      </c>
      <c r="G865" s="44">
        <f>G122+G208+G277+G400+G522+G576+G803+G846+G856+G859</f>
        <v>3551.4782999999993</v>
      </c>
      <c r="H865" s="44">
        <f>H122+H208+H277+H400+H522+H576+H803+H846+H856+H859</f>
        <v>2559583.7670000005</v>
      </c>
      <c r="I865" s="44">
        <f>I122+I208+I277+I400+I522+I576+I803+I846+I856+I859</f>
        <v>1128.888</v>
      </c>
      <c r="J865" s="44">
        <f>J122+J208+J277+J400+J522+J576+J803+J846+J856+J859</f>
        <v>4.19</v>
      </c>
      <c r="K865" s="44">
        <f>K122+K208+K277+K400+K522+K576+K803+K846+K856+K859</f>
        <v>1727.26</v>
      </c>
      <c r="L865" s="44">
        <v>1341.18</v>
      </c>
      <c r="M865" s="44">
        <f>M122+M208+M277+M400+M522+M576+M803+M846+M856+M859</f>
        <v>355.957</v>
      </c>
      <c r="N865" s="44" t="s">
        <v>38</v>
      </c>
      <c r="O865" s="457"/>
      <c r="P865" s="288"/>
    </row>
    <row r="866" spans="1:16" s="270" customFormat="1" ht="25.5">
      <c r="A866" s="292"/>
      <c r="B866" s="250"/>
      <c r="C866" s="232"/>
      <c r="D866" s="187">
        <v>2006</v>
      </c>
      <c r="E866" s="39">
        <f>E123+E209+E278+E401+E523+E577+E805+E847+E857+E860</f>
        <v>1246971.38</v>
      </c>
      <c r="F866" s="38"/>
      <c r="G866" s="39">
        <v>592.22</v>
      </c>
      <c r="H866" s="39">
        <f>H123+H209+H278+H401+H523+H577+H805+H847+H857+H860</f>
        <v>396324.32399999996</v>
      </c>
      <c r="I866" s="39">
        <f>I123+I209+I278+I401+I523+I577+I805+I847+I857+I860</f>
        <v>203.2074</v>
      </c>
      <c r="J866" s="39">
        <f>J123+J209+J278+J401+J523+J577+J805+J847+J857+J860</f>
        <v>1.3900000000000001</v>
      </c>
      <c r="K866" s="39">
        <v>247.49</v>
      </c>
      <c r="L866" s="39">
        <f>L123+L209+L278+L401+L523+L577+L805+L847+L857+L860</f>
        <v>278.3574</v>
      </c>
      <c r="M866" s="39">
        <f>M123+M209+M278+M401+M523+M577+M805+M847+M857+M860</f>
        <v>33.308</v>
      </c>
      <c r="N866" s="39" t="s">
        <v>65</v>
      </c>
      <c r="O866" s="457"/>
      <c r="P866" s="288"/>
    </row>
    <row r="867" spans="1:16" s="270" customFormat="1" ht="25.5">
      <c r="A867" s="292"/>
      <c r="B867" s="250"/>
      <c r="C867" s="232"/>
      <c r="D867" s="187">
        <v>2007</v>
      </c>
      <c r="E867" s="39">
        <f>E124+E210+E279+E402+E524+E806+E848+E861</f>
        <v>690590.11</v>
      </c>
      <c r="F867" s="38"/>
      <c r="G867" s="39">
        <f aca="true" t="shared" si="9" ref="G867:J869">G124+G210+G279+G402+G524+G578+G806+G848+G861</f>
        <v>475.459575</v>
      </c>
      <c r="H867" s="39">
        <f t="shared" si="9"/>
        <v>340908.0339999999</v>
      </c>
      <c r="I867" s="39">
        <f t="shared" si="9"/>
        <v>118.42540000000002</v>
      </c>
      <c r="J867" s="39">
        <f t="shared" si="9"/>
        <v>0.7</v>
      </c>
      <c r="K867" s="39">
        <v>226.47</v>
      </c>
      <c r="L867" s="39">
        <f>L124+L210+L279+L402+L524+L578+L806+L848+L858+L861</f>
        <v>286.8594000000001</v>
      </c>
      <c r="M867" s="39">
        <v>55.54</v>
      </c>
      <c r="N867" s="39" t="s">
        <v>66</v>
      </c>
      <c r="O867" s="457"/>
      <c r="P867" s="288"/>
    </row>
    <row r="868" spans="1:16" s="270" customFormat="1" ht="25.5">
      <c r="A868" s="292"/>
      <c r="B868" s="250"/>
      <c r="C868" s="232"/>
      <c r="D868" s="187">
        <v>2008</v>
      </c>
      <c r="E868" s="39">
        <f>E125+E211+E280+E403+E525+E807+E849+E862</f>
        <v>2082650.0699999998</v>
      </c>
      <c r="F868" s="38"/>
      <c r="G868" s="39">
        <f t="shared" si="9"/>
        <v>1920.3693999999998</v>
      </c>
      <c r="H868" s="39">
        <f t="shared" si="9"/>
        <v>1443248.116</v>
      </c>
      <c r="I868" s="39">
        <f t="shared" si="9"/>
        <v>699.5193999999999</v>
      </c>
      <c r="J868" s="39">
        <f t="shared" si="9"/>
        <v>0.7</v>
      </c>
      <c r="K868" s="39">
        <f>K125+K211+K280+K403+K525+K579+K807+K849+K862</f>
        <v>1016.483</v>
      </c>
      <c r="L868" s="39">
        <v>236.5</v>
      </c>
      <c r="M868" s="39">
        <f>M125+M211+M280+M403+M525+M579+M807+M849+M862</f>
        <v>45.485</v>
      </c>
      <c r="N868" s="39" t="s">
        <v>67</v>
      </c>
      <c r="O868" s="457"/>
      <c r="P868" s="288"/>
    </row>
    <row r="869" spans="1:16" s="270" customFormat="1" ht="25.5">
      <c r="A869" s="289"/>
      <c r="B869" s="89"/>
      <c r="C869" s="89"/>
      <c r="D869" s="260">
        <v>2009</v>
      </c>
      <c r="E869" s="39">
        <f>E126+E212+E281+E404+E526+E808+E850+E863</f>
        <v>330612.82</v>
      </c>
      <c r="F869" s="38"/>
      <c r="G869" s="39">
        <f t="shared" si="9"/>
        <v>381.396124</v>
      </c>
      <c r="H869" s="39">
        <f t="shared" si="9"/>
        <v>280959.41699999996</v>
      </c>
      <c r="I869" s="39">
        <f t="shared" si="9"/>
        <v>74.8644</v>
      </c>
      <c r="J869" s="39">
        <f t="shared" si="9"/>
        <v>0.7</v>
      </c>
      <c r="K869" s="39">
        <f>K126+K212+K281+K404+K526+K580+K808+K850+K863</f>
        <v>198.174</v>
      </c>
      <c r="L869" s="39">
        <v>279.66</v>
      </c>
      <c r="M869" s="39">
        <f>M126+M212+M281+M404+M526+M580+M808+M850+M863</f>
        <v>63.044</v>
      </c>
      <c r="N869" s="39" t="s">
        <v>68</v>
      </c>
      <c r="O869" s="457"/>
      <c r="P869" s="288"/>
    </row>
    <row r="870" spans="1:16" s="270" customFormat="1" ht="12.75">
      <c r="A870" s="3" t="s">
        <v>146</v>
      </c>
      <c r="B870" s="3" t="s">
        <v>147</v>
      </c>
      <c r="C870" s="3" t="s">
        <v>148</v>
      </c>
      <c r="D870" s="3">
        <v>1</v>
      </c>
      <c r="E870" s="3">
        <v>2</v>
      </c>
      <c r="F870" s="3">
        <v>3</v>
      </c>
      <c r="G870" s="3">
        <v>4</v>
      </c>
      <c r="H870" s="3">
        <v>5</v>
      </c>
      <c r="I870" s="3">
        <v>6</v>
      </c>
      <c r="J870" s="3">
        <v>7</v>
      </c>
      <c r="K870" s="3">
        <v>8</v>
      </c>
      <c r="L870" s="3">
        <v>9</v>
      </c>
      <c r="M870" s="545">
        <v>10</v>
      </c>
      <c r="N870" s="598">
        <v>11</v>
      </c>
      <c r="O870" s="605"/>
      <c r="P870" s="288"/>
    </row>
    <row r="871" spans="1:16" s="270" customFormat="1" ht="24.75" customHeight="1">
      <c r="A871" s="289"/>
      <c r="B871" s="277"/>
      <c r="C871" s="112"/>
      <c r="D871" s="484">
        <v>2010</v>
      </c>
      <c r="E871" s="412">
        <f>E127+E213+E282+E405+E527+E809+E851+E864</f>
        <v>260640.03999999998</v>
      </c>
      <c r="F871" s="530"/>
      <c r="G871" s="140">
        <f>G213+G282+G405+G527+G581+G809+G851+G864+G127</f>
        <v>182.0254</v>
      </c>
      <c r="H871" s="140">
        <f>H213+H282+H405+H527+H581+H809+H851+H864+H127</f>
        <v>98143.87599999999</v>
      </c>
      <c r="I871" s="140">
        <f>I213+I282+I405+I527+I581+I809+I851+I864+I127</f>
        <v>32.873400000000004</v>
      </c>
      <c r="J871" s="140">
        <f>J213+J282+J405+J527+J581+J809+J851+J864+J127</f>
        <v>0.7</v>
      </c>
      <c r="K871" s="140">
        <f>K213+K282+K405+K527+K581+K809+K851+K864+K127</f>
        <v>38.654</v>
      </c>
      <c r="L871" s="140">
        <f>L127+L213+L282+L405+L527+L581+L809+L851+L864</f>
        <v>259.7974</v>
      </c>
      <c r="M871" s="140">
        <f>M127+M213+M282+M405+M527+M581+M809+M851+M864</f>
        <v>158.58200000000002</v>
      </c>
      <c r="N871" s="140" t="s">
        <v>69</v>
      </c>
      <c r="O871" s="457"/>
      <c r="P871" s="288"/>
    </row>
    <row r="872" spans="1:16" s="270" customFormat="1" ht="17.25" customHeight="1">
      <c r="A872" s="596" t="s">
        <v>5</v>
      </c>
      <c r="B872" s="623"/>
      <c r="C872" s="623"/>
      <c r="D872" s="623"/>
      <c r="E872" s="623"/>
      <c r="F872" s="623"/>
      <c r="G872" s="623"/>
      <c r="H872" s="623"/>
      <c r="I872" s="623"/>
      <c r="J872" s="623"/>
      <c r="K872" s="623"/>
      <c r="L872" s="623"/>
      <c r="M872" s="623"/>
      <c r="N872" s="623"/>
      <c r="O872" s="457"/>
      <c r="P872" s="288"/>
    </row>
    <row r="873" spans="1:16" s="270" customFormat="1" ht="42.75" customHeight="1">
      <c r="A873" s="236">
        <v>1</v>
      </c>
      <c r="B873" s="486" t="s">
        <v>440</v>
      </c>
      <c r="C873" s="349" t="s">
        <v>29</v>
      </c>
      <c r="D873" s="10">
        <v>2006</v>
      </c>
      <c r="E873" s="46">
        <v>133</v>
      </c>
      <c r="F873" s="48">
        <v>2</v>
      </c>
      <c r="G873" s="46">
        <v>0.24</v>
      </c>
      <c r="H873" s="46">
        <v>115.5</v>
      </c>
      <c r="I873" s="46">
        <v>0.21</v>
      </c>
      <c r="J873" s="47"/>
      <c r="K873" s="47"/>
      <c r="L873" s="47"/>
      <c r="M873" s="47"/>
      <c r="N873" s="47"/>
      <c r="O873" s="457"/>
      <c r="P873" s="288"/>
    </row>
    <row r="874" spans="1:16" s="270" customFormat="1" ht="17.25" customHeight="1">
      <c r="A874" s="18">
        <v>2</v>
      </c>
      <c r="B874" s="487" t="s">
        <v>441</v>
      </c>
      <c r="C874" s="10" t="s">
        <v>28</v>
      </c>
      <c r="D874" s="10">
        <v>2006</v>
      </c>
      <c r="E874" s="46">
        <v>200</v>
      </c>
      <c r="F874" s="48">
        <v>1</v>
      </c>
      <c r="G874" s="46">
        <v>0.08</v>
      </c>
      <c r="H874" s="46">
        <v>35.4</v>
      </c>
      <c r="I874" s="46"/>
      <c r="J874" s="47"/>
      <c r="K874" s="46">
        <v>0.11</v>
      </c>
      <c r="L874" s="46">
        <v>0.01</v>
      </c>
      <c r="M874" s="47"/>
      <c r="N874" s="47"/>
      <c r="O874" s="457"/>
      <c r="P874" s="288"/>
    </row>
    <row r="875" spans="1:16" s="270" customFormat="1" ht="30.75" customHeight="1">
      <c r="A875" s="18">
        <v>3</v>
      </c>
      <c r="B875" s="486" t="s">
        <v>442</v>
      </c>
      <c r="C875" s="10" t="s">
        <v>0</v>
      </c>
      <c r="D875" s="10">
        <v>2006</v>
      </c>
      <c r="E875" s="46">
        <v>250</v>
      </c>
      <c r="F875" s="48">
        <v>1</v>
      </c>
      <c r="G875" s="46">
        <v>0.29</v>
      </c>
      <c r="H875" s="46">
        <v>176</v>
      </c>
      <c r="I875" s="46"/>
      <c r="J875" s="47"/>
      <c r="K875" s="47"/>
      <c r="L875" s="46">
        <v>0.5</v>
      </c>
      <c r="M875" s="46">
        <v>0.8</v>
      </c>
      <c r="N875" s="47"/>
      <c r="O875" s="457"/>
      <c r="P875" s="288"/>
    </row>
    <row r="876" spans="1:16" s="270" customFormat="1" ht="29.25" customHeight="1">
      <c r="A876" s="153">
        <v>4</v>
      </c>
      <c r="B876" s="531" t="s">
        <v>42</v>
      </c>
      <c r="C876" s="532" t="s">
        <v>105</v>
      </c>
      <c r="D876" s="10" t="s">
        <v>212</v>
      </c>
      <c r="E876" s="46">
        <v>6336</v>
      </c>
      <c r="F876" s="48">
        <v>2</v>
      </c>
      <c r="G876" s="47"/>
      <c r="H876" s="47"/>
      <c r="I876" s="47"/>
      <c r="J876" s="47"/>
      <c r="K876" s="47"/>
      <c r="L876" s="47"/>
      <c r="M876" s="47"/>
      <c r="N876" s="47"/>
      <c r="O876" s="499"/>
      <c r="P876" s="288"/>
    </row>
    <row r="877" spans="1:16" s="270" customFormat="1" ht="40.5" customHeight="1">
      <c r="A877" s="252"/>
      <c r="B877" s="303" t="s">
        <v>35</v>
      </c>
      <c r="C877" s="303"/>
      <c r="D877" s="13">
        <v>2006</v>
      </c>
      <c r="E877" s="33">
        <v>1336</v>
      </c>
      <c r="F877" s="36">
        <v>2</v>
      </c>
      <c r="G877" s="47"/>
      <c r="H877" s="47"/>
      <c r="I877" s="47"/>
      <c r="J877" s="47"/>
      <c r="K877" s="47"/>
      <c r="L877" s="47"/>
      <c r="M877" s="47"/>
      <c r="N877" s="47"/>
      <c r="O877" s="500"/>
      <c r="P877" s="272"/>
    </row>
    <row r="878" spans="1:16" s="270" customFormat="1" ht="42" customHeight="1">
      <c r="A878" s="253"/>
      <c r="B878" s="533" t="s">
        <v>36</v>
      </c>
      <c r="C878" s="534"/>
      <c r="D878" s="13">
        <v>2007</v>
      </c>
      <c r="E878" s="33">
        <v>5000</v>
      </c>
      <c r="F878" s="36">
        <v>2</v>
      </c>
      <c r="G878" s="47"/>
      <c r="H878" s="47"/>
      <c r="I878" s="47"/>
      <c r="J878" s="47"/>
      <c r="K878" s="47"/>
      <c r="L878" s="47"/>
      <c r="M878" s="47"/>
      <c r="N878" s="47"/>
      <c r="O878" s="500"/>
      <c r="P878" s="272"/>
    </row>
    <row r="879" spans="1:16" s="270" customFormat="1" ht="103.5" customHeight="1">
      <c r="A879" s="18">
        <v>5</v>
      </c>
      <c r="B879" s="489" t="s">
        <v>13</v>
      </c>
      <c r="C879" s="10" t="s">
        <v>105</v>
      </c>
      <c r="D879" s="10">
        <v>2006</v>
      </c>
      <c r="E879" s="46">
        <v>163</v>
      </c>
      <c r="F879" s="48">
        <v>2</v>
      </c>
      <c r="G879" s="47"/>
      <c r="H879" s="47"/>
      <c r="I879" s="47"/>
      <c r="J879" s="47"/>
      <c r="K879" s="47"/>
      <c r="L879" s="47"/>
      <c r="M879" s="47"/>
      <c r="N879" s="47"/>
      <c r="O879" s="500"/>
      <c r="P879" s="272"/>
    </row>
    <row r="880" spans="1:16" s="270" customFormat="1" ht="29.25" customHeight="1">
      <c r="A880" s="145">
        <v>6</v>
      </c>
      <c r="B880" s="536" t="s">
        <v>44</v>
      </c>
      <c r="C880" s="532" t="s">
        <v>105</v>
      </c>
      <c r="D880" s="10" t="s">
        <v>403</v>
      </c>
      <c r="E880" s="46">
        <v>79000</v>
      </c>
      <c r="F880" s="48">
        <v>2</v>
      </c>
      <c r="G880" s="47"/>
      <c r="H880" s="47"/>
      <c r="I880" s="47"/>
      <c r="J880" s="47"/>
      <c r="K880" s="47"/>
      <c r="L880" s="47"/>
      <c r="M880" s="47"/>
      <c r="N880" s="47"/>
      <c r="O880" s="500"/>
      <c r="P880" s="272"/>
    </row>
    <row r="881" spans="1:16" s="270" customFormat="1" ht="30" customHeight="1">
      <c r="A881" s="133"/>
      <c r="B881" s="353" t="s">
        <v>43</v>
      </c>
      <c r="C881" s="168"/>
      <c r="D881" s="10" t="s">
        <v>212</v>
      </c>
      <c r="E881" s="46">
        <v>75400</v>
      </c>
      <c r="F881" s="48">
        <v>2</v>
      </c>
      <c r="G881" s="47"/>
      <c r="H881" s="47"/>
      <c r="I881" s="47"/>
      <c r="J881" s="47"/>
      <c r="K881" s="47"/>
      <c r="L881" s="47"/>
      <c r="M881" s="47"/>
      <c r="N881" s="47"/>
      <c r="O881" s="500"/>
      <c r="P881" s="272"/>
    </row>
    <row r="882" spans="1:16" s="270" customFormat="1" ht="15.75" customHeight="1">
      <c r="A882" s="234"/>
      <c r="B882" s="303"/>
      <c r="C882" s="396"/>
      <c r="D882" s="10">
        <v>2007</v>
      </c>
      <c r="E882" s="46">
        <v>19000</v>
      </c>
      <c r="F882" s="48">
        <v>2</v>
      </c>
      <c r="G882" s="47"/>
      <c r="H882" s="47"/>
      <c r="I882" s="47"/>
      <c r="J882" s="47"/>
      <c r="K882" s="47"/>
      <c r="L882" s="47"/>
      <c r="M882" s="47"/>
      <c r="N882" s="47"/>
      <c r="O882" s="500"/>
      <c r="P882" s="272"/>
    </row>
    <row r="883" spans="1:16" s="270" customFormat="1" ht="15.75" customHeight="1">
      <c r="A883" s="234"/>
      <c r="B883" s="303"/>
      <c r="C883" s="396"/>
      <c r="D883" s="10">
        <v>2008</v>
      </c>
      <c r="E883" s="46">
        <v>19000</v>
      </c>
      <c r="F883" s="48">
        <v>2</v>
      </c>
      <c r="G883" s="47"/>
      <c r="H883" s="47"/>
      <c r="I883" s="47"/>
      <c r="J883" s="47"/>
      <c r="K883" s="47"/>
      <c r="L883" s="47"/>
      <c r="M883" s="47"/>
      <c r="N883" s="47"/>
      <c r="O883" s="500"/>
      <c r="P883" s="272"/>
    </row>
    <row r="884" spans="1:16" s="270" customFormat="1" ht="15.75" customHeight="1">
      <c r="A884" s="234"/>
      <c r="B884" s="303"/>
      <c r="C884" s="396"/>
      <c r="D884" s="10">
        <v>2009</v>
      </c>
      <c r="E884" s="46">
        <v>19000</v>
      </c>
      <c r="F884" s="48">
        <v>2</v>
      </c>
      <c r="G884" s="47"/>
      <c r="H884" s="47"/>
      <c r="I884" s="47"/>
      <c r="J884" s="47"/>
      <c r="K884" s="47"/>
      <c r="L884" s="47"/>
      <c r="M884" s="47"/>
      <c r="N884" s="47"/>
      <c r="O884" s="500"/>
      <c r="P884" s="272"/>
    </row>
    <row r="885" spans="1:16" s="270" customFormat="1" ht="15.75" customHeight="1">
      <c r="A885" s="234"/>
      <c r="B885" s="303"/>
      <c r="C885" s="396"/>
      <c r="D885" s="10">
        <v>2010</v>
      </c>
      <c r="E885" s="46">
        <v>18400</v>
      </c>
      <c r="F885" s="48">
        <v>2</v>
      </c>
      <c r="G885" s="47"/>
      <c r="H885" s="47"/>
      <c r="I885" s="47"/>
      <c r="J885" s="47"/>
      <c r="K885" s="47"/>
      <c r="L885" s="47"/>
      <c r="M885" s="47"/>
      <c r="N885" s="47"/>
      <c r="O885" s="500"/>
      <c r="P885" s="272"/>
    </row>
    <row r="886" spans="1:16" s="270" customFormat="1" ht="27.75" customHeight="1">
      <c r="A886" s="133"/>
      <c r="B886" s="353" t="s">
        <v>45</v>
      </c>
      <c r="C886" s="168"/>
      <c r="D886" s="10" t="s">
        <v>212</v>
      </c>
      <c r="E886" s="46">
        <v>3600</v>
      </c>
      <c r="F886" s="48">
        <v>2</v>
      </c>
      <c r="G886" s="47"/>
      <c r="H886" s="47"/>
      <c r="I886" s="47"/>
      <c r="J886" s="47"/>
      <c r="K886" s="47"/>
      <c r="L886" s="47"/>
      <c r="M886" s="47"/>
      <c r="N886" s="47"/>
      <c r="O886" s="500"/>
      <c r="P886" s="272"/>
    </row>
    <row r="887" spans="1:16" s="270" customFormat="1" ht="15.75" customHeight="1">
      <c r="A887" s="234"/>
      <c r="B887" s="303"/>
      <c r="C887" s="396"/>
      <c r="D887" s="10">
        <v>2007</v>
      </c>
      <c r="E887" s="46">
        <v>1800</v>
      </c>
      <c r="F887" s="48">
        <v>2</v>
      </c>
      <c r="G887" s="47"/>
      <c r="H887" s="47"/>
      <c r="I887" s="47"/>
      <c r="J887" s="47"/>
      <c r="K887" s="47"/>
      <c r="L887" s="47"/>
      <c r="M887" s="47"/>
      <c r="N887" s="47"/>
      <c r="O887" s="500"/>
      <c r="P887" s="272"/>
    </row>
    <row r="888" spans="1:16" s="270" customFormat="1" ht="15.75" customHeight="1">
      <c r="A888" s="234"/>
      <c r="B888" s="303"/>
      <c r="C888" s="396"/>
      <c r="D888" s="10">
        <v>2008</v>
      </c>
      <c r="E888" s="46">
        <v>1800</v>
      </c>
      <c r="F888" s="48">
        <v>2</v>
      </c>
      <c r="G888" s="47"/>
      <c r="H888" s="47"/>
      <c r="I888" s="47"/>
      <c r="J888" s="47"/>
      <c r="K888" s="47"/>
      <c r="L888" s="47"/>
      <c r="M888" s="47"/>
      <c r="N888" s="47"/>
      <c r="O888" s="500"/>
      <c r="P888" s="272"/>
    </row>
    <row r="889" spans="1:16" s="270" customFormat="1" ht="38.25" customHeight="1">
      <c r="A889" s="428">
        <v>7</v>
      </c>
      <c r="B889" s="148" t="s">
        <v>46</v>
      </c>
      <c r="C889" s="532" t="s">
        <v>105</v>
      </c>
      <c r="D889" s="10" t="s">
        <v>403</v>
      </c>
      <c r="E889" s="46">
        <v>80000</v>
      </c>
      <c r="F889" s="48">
        <v>2</v>
      </c>
      <c r="G889" s="47"/>
      <c r="H889" s="47"/>
      <c r="I889" s="47"/>
      <c r="J889" s="47"/>
      <c r="K889" s="47"/>
      <c r="L889" s="47"/>
      <c r="M889" s="47"/>
      <c r="N889" s="47"/>
      <c r="O889" s="500"/>
      <c r="P889" s="272"/>
    </row>
    <row r="890" spans="1:16" s="270" customFormat="1" ht="28.5" customHeight="1">
      <c r="A890" s="429"/>
      <c r="B890" s="303" t="s">
        <v>43</v>
      </c>
      <c r="C890" s="396"/>
      <c r="D890" s="10" t="s">
        <v>212</v>
      </c>
      <c r="E890" s="46">
        <v>71000</v>
      </c>
      <c r="F890" s="48">
        <v>2</v>
      </c>
      <c r="G890" s="47"/>
      <c r="H890" s="47"/>
      <c r="I890" s="47"/>
      <c r="J890" s="47"/>
      <c r="K890" s="47"/>
      <c r="L890" s="47"/>
      <c r="M890" s="47"/>
      <c r="N890" s="47"/>
      <c r="O890" s="500"/>
      <c r="P890" s="272"/>
    </row>
    <row r="891" spans="1:16" s="270" customFormat="1" ht="18.75" customHeight="1">
      <c r="A891" s="429"/>
      <c r="B891" s="342"/>
      <c r="C891" s="396"/>
      <c r="D891" s="10">
        <v>2007</v>
      </c>
      <c r="E891" s="46">
        <v>3000</v>
      </c>
      <c r="F891" s="48">
        <v>2</v>
      </c>
      <c r="G891" s="47"/>
      <c r="H891" s="47"/>
      <c r="I891" s="47"/>
      <c r="J891" s="47"/>
      <c r="K891" s="47"/>
      <c r="L891" s="47"/>
      <c r="M891" s="47"/>
      <c r="N891" s="47"/>
      <c r="O891" s="500"/>
      <c r="P891" s="272"/>
    </row>
    <row r="892" spans="1:16" s="270" customFormat="1" ht="18.75" customHeight="1">
      <c r="A892" s="429"/>
      <c r="B892" s="342"/>
      <c r="C892" s="396"/>
      <c r="D892" s="10">
        <v>2008</v>
      </c>
      <c r="E892" s="46">
        <v>22500</v>
      </c>
      <c r="F892" s="48">
        <v>2</v>
      </c>
      <c r="G892" s="47"/>
      <c r="H892" s="47"/>
      <c r="I892" s="47"/>
      <c r="J892" s="47"/>
      <c r="K892" s="47"/>
      <c r="L892" s="47"/>
      <c r="M892" s="47"/>
      <c r="N892" s="47"/>
      <c r="O892" s="500"/>
      <c r="P892" s="272"/>
    </row>
    <row r="893" spans="1:16" s="270" customFormat="1" ht="18.75" customHeight="1">
      <c r="A893" s="502"/>
      <c r="B893" s="343"/>
      <c r="C893" s="167"/>
      <c r="D893" s="10">
        <v>2009</v>
      </c>
      <c r="E893" s="46">
        <v>22500</v>
      </c>
      <c r="F893" s="48">
        <v>2</v>
      </c>
      <c r="G893" s="47"/>
      <c r="H893" s="47"/>
      <c r="I893" s="47"/>
      <c r="J893" s="47"/>
      <c r="K893" s="47"/>
      <c r="L893" s="47"/>
      <c r="M893" s="47"/>
      <c r="N893" s="47"/>
      <c r="O893" s="500"/>
      <c r="P893" s="272"/>
    </row>
    <row r="895" spans="1:16" s="270" customFormat="1" ht="12.75" customHeight="1">
      <c r="A895" s="3" t="s">
        <v>146</v>
      </c>
      <c r="B895" s="3" t="s">
        <v>147</v>
      </c>
      <c r="C895" s="3" t="s">
        <v>148</v>
      </c>
      <c r="D895" s="3">
        <v>1</v>
      </c>
      <c r="E895" s="3">
        <v>2</v>
      </c>
      <c r="F895" s="3">
        <v>3</v>
      </c>
      <c r="G895" s="3">
        <v>4</v>
      </c>
      <c r="H895" s="3">
        <v>5</v>
      </c>
      <c r="I895" s="3">
        <v>6</v>
      </c>
      <c r="J895" s="3">
        <v>7</v>
      </c>
      <c r="K895" s="3">
        <v>8</v>
      </c>
      <c r="L895" s="3">
        <v>9</v>
      </c>
      <c r="M895" s="545">
        <v>10</v>
      </c>
      <c r="N895" s="594">
        <v>11</v>
      </c>
      <c r="O895" s="594"/>
      <c r="P895" s="288"/>
    </row>
    <row r="896" spans="1:16" s="270" customFormat="1" ht="18.75" customHeight="1">
      <c r="A896" s="502"/>
      <c r="B896" s="343"/>
      <c r="C896" s="167"/>
      <c r="D896" s="10">
        <v>2010</v>
      </c>
      <c r="E896" s="46">
        <v>23000</v>
      </c>
      <c r="F896" s="48">
        <v>2</v>
      </c>
      <c r="G896" s="47"/>
      <c r="H896" s="47"/>
      <c r="I896" s="47"/>
      <c r="J896" s="47"/>
      <c r="K896" s="47"/>
      <c r="L896" s="47"/>
      <c r="M896" s="47"/>
      <c r="N896" s="47"/>
      <c r="O896" s="500"/>
      <c r="P896" s="272"/>
    </row>
    <row r="897" spans="1:16" s="270" customFormat="1" ht="33.75" customHeight="1">
      <c r="A897" s="424"/>
      <c r="B897" s="353" t="s">
        <v>45</v>
      </c>
      <c r="C897" s="168"/>
      <c r="D897" s="10" t="s">
        <v>212</v>
      </c>
      <c r="E897" s="46">
        <v>9000</v>
      </c>
      <c r="F897" s="48">
        <v>2</v>
      </c>
      <c r="G897" s="47"/>
      <c r="H897" s="47"/>
      <c r="I897" s="47"/>
      <c r="J897" s="47"/>
      <c r="K897" s="47"/>
      <c r="L897" s="47"/>
      <c r="M897" s="47"/>
      <c r="N897" s="47"/>
      <c r="O897" s="500"/>
      <c r="P897" s="272"/>
    </row>
    <row r="898" spans="1:16" s="270" customFormat="1" ht="18.75" customHeight="1">
      <c r="A898" s="429"/>
      <c r="B898" s="342"/>
      <c r="C898" s="396"/>
      <c r="D898" s="10">
        <v>2007</v>
      </c>
      <c r="E898" s="46">
        <v>1000</v>
      </c>
      <c r="F898" s="48">
        <v>2</v>
      </c>
      <c r="G898" s="47"/>
      <c r="H898" s="47"/>
      <c r="I898" s="47"/>
      <c r="J898" s="47"/>
      <c r="K898" s="47"/>
      <c r="L898" s="47"/>
      <c r="M898" s="47"/>
      <c r="N898" s="47"/>
      <c r="O898" s="500"/>
      <c r="P898" s="272"/>
    </row>
    <row r="899" spans="1:16" s="270" customFormat="1" ht="18.75" customHeight="1">
      <c r="A899" s="429"/>
      <c r="B899" s="342"/>
      <c r="C899" s="396"/>
      <c r="D899" s="10">
        <v>2008</v>
      </c>
      <c r="E899" s="46">
        <v>2000</v>
      </c>
      <c r="F899" s="48">
        <v>2</v>
      </c>
      <c r="G899" s="47"/>
      <c r="H899" s="47"/>
      <c r="I899" s="47"/>
      <c r="J899" s="47"/>
      <c r="K899" s="47"/>
      <c r="L899" s="47"/>
      <c r="M899" s="47"/>
      <c r="N899" s="47"/>
      <c r="O899" s="500"/>
      <c r="P899" s="272"/>
    </row>
    <row r="900" spans="1:16" s="270" customFormat="1" ht="18.75" customHeight="1">
      <c r="A900" s="429"/>
      <c r="B900" s="342"/>
      <c r="C900" s="396"/>
      <c r="D900" s="10">
        <v>2009</v>
      </c>
      <c r="E900" s="46">
        <v>3000</v>
      </c>
      <c r="F900" s="48">
        <v>2</v>
      </c>
      <c r="G900" s="47"/>
      <c r="H900" s="47"/>
      <c r="I900" s="47"/>
      <c r="J900" s="47"/>
      <c r="K900" s="47"/>
      <c r="L900" s="47"/>
      <c r="M900" s="47"/>
      <c r="N900" s="47"/>
      <c r="O900" s="500"/>
      <c r="P900" s="272"/>
    </row>
    <row r="901" spans="1:16" s="535" customFormat="1" ht="17.25" customHeight="1">
      <c r="A901" s="260"/>
      <c r="B901" s="50"/>
      <c r="C901" s="167"/>
      <c r="D901" s="10">
        <v>2010</v>
      </c>
      <c r="E901" s="12">
        <v>3000</v>
      </c>
      <c r="F901" s="11">
        <v>2</v>
      </c>
      <c r="G901" s="39"/>
      <c r="H901" s="39"/>
      <c r="I901" s="39"/>
      <c r="J901" s="39"/>
      <c r="K901" s="39"/>
      <c r="L901" s="39"/>
      <c r="M901" s="39"/>
      <c r="N901" s="39"/>
      <c r="O901" s="501"/>
      <c r="P901" s="429"/>
    </row>
    <row r="902" spans="1:16" s="270" customFormat="1" ht="38.25" customHeight="1">
      <c r="A902" s="537"/>
      <c r="B902" s="538" t="s">
        <v>1</v>
      </c>
      <c r="C902" s="228"/>
      <c r="D902" s="397" t="s">
        <v>212</v>
      </c>
      <c r="E902" s="47" t="s">
        <v>14</v>
      </c>
      <c r="F902" s="99" t="s">
        <v>2</v>
      </c>
      <c r="G902" s="44">
        <f>G873+G874+G875</f>
        <v>0.61</v>
      </c>
      <c r="H902" s="44">
        <f>H873+H874+H875</f>
        <v>326.9</v>
      </c>
      <c r="I902" s="44">
        <f>I873+I874+I875</f>
        <v>0.21</v>
      </c>
      <c r="J902" s="44"/>
      <c r="K902" s="44">
        <f aca="true" t="shared" si="10" ref="K902:M903">K873+K874+K875</f>
        <v>0.11</v>
      </c>
      <c r="L902" s="44">
        <f t="shared" si="10"/>
        <v>0.51</v>
      </c>
      <c r="M902" s="44">
        <f t="shared" si="10"/>
        <v>0.8</v>
      </c>
      <c r="N902" s="44"/>
      <c r="O902" s="457"/>
      <c r="P902" s="288"/>
    </row>
    <row r="903" spans="1:16" s="270" customFormat="1" ht="16.5" customHeight="1">
      <c r="A903" s="252"/>
      <c r="B903" s="539"/>
      <c r="C903" s="540"/>
      <c r="D903" s="397">
        <v>2006</v>
      </c>
      <c r="E903" s="47">
        <f>E873+E874+E875+E877+E879</f>
        <v>2082</v>
      </c>
      <c r="F903" s="99"/>
      <c r="G903" s="44">
        <v>0.61</v>
      </c>
      <c r="H903" s="44">
        <v>326.9</v>
      </c>
      <c r="I903" s="44">
        <v>0.21</v>
      </c>
      <c r="J903" s="44"/>
      <c r="K903" s="44">
        <f t="shared" si="10"/>
        <v>0.11</v>
      </c>
      <c r="L903" s="44">
        <f t="shared" si="10"/>
        <v>0.51</v>
      </c>
      <c r="M903" s="44">
        <f t="shared" si="10"/>
        <v>0.8</v>
      </c>
      <c r="N903" s="44"/>
      <c r="O903" s="457"/>
      <c r="P903" s="288"/>
    </row>
    <row r="904" spans="1:16" s="270" customFormat="1" ht="17.25" customHeight="1">
      <c r="A904" s="252"/>
      <c r="B904" s="539"/>
      <c r="C904" s="540"/>
      <c r="D904" s="2">
        <v>2007</v>
      </c>
      <c r="E904" s="47">
        <f>E878+E882+E887+E891+E898</f>
        <v>29800</v>
      </c>
      <c r="F904" s="99"/>
      <c r="G904" s="44"/>
      <c r="H904" s="44"/>
      <c r="I904" s="44"/>
      <c r="J904" s="44"/>
      <c r="K904" s="44"/>
      <c r="L904" s="44"/>
      <c r="M904" s="44"/>
      <c r="N904" s="44"/>
      <c r="O904" s="457"/>
      <c r="P904" s="288"/>
    </row>
    <row r="905" spans="1:16" s="270" customFormat="1" ht="17.25" customHeight="1">
      <c r="A905" s="252"/>
      <c r="B905" s="539"/>
      <c r="C905" s="540"/>
      <c r="D905" s="2">
        <v>2008</v>
      </c>
      <c r="E905" s="47">
        <f>E883+E888+E892+E899</f>
        <v>45300</v>
      </c>
      <c r="F905" s="99"/>
      <c r="G905" s="44"/>
      <c r="H905" s="44"/>
      <c r="I905" s="44"/>
      <c r="J905" s="44"/>
      <c r="K905" s="44"/>
      <c r="L905" s="44"/>
      <c r="M905" s="44"/>
      <c r="N905" s="44"/>
      <c r="O905" s="457"/>
      <c r="P905" s="288"/>
    </row>
    <row r="906" spans="1:16" s="270" customFormat="1" ht="17.25" customHeight="1">
      <c r="A906" s="252"/>
      <c r="B906" s="539"/>
      <c r="C906" s="540"/>
      <c r="D906" s="2">
        <v>2009</v>
      </c>
      <c r="E906" s="47">
        <f>E884+E893+E900</f>
        <v>44500</v>
      </c>
      <c r="F906" s="99"/>
      <c r="G906" s="44"/>
      <c r="H906" s="44"/>
      <c r="I906" s="44"/>
      <c r="J906" s="44"/>
      <c r="K906" s="44"/>
      <c r="L906" s="44"/>
      <c r="M906" s="44"/>
      <c r="N906" s="44"/>
      <c r="O906" s="457"/>
      <c r="P906" s="288"/>
    </row>
    <row r="907" spans="1:16" s="270" customFormat="1" ht="15" customHeight="1">
      <c r="A907" s="253"/>
      <c r="B907" s="541"/>
      <c r="C907" s="89"/>
      <c r="D907" s="2">
        <v>2010</v>
      </c>
      <c r="E907" s="47">
        <f>E901+E896+E885</f>
        <v>44400</v>
      </c>
      <c r="F907" s="99"/>
      <c r="G907" s="44"/>
      <c r="H907" s="44"/>
      <c r="I907" s="44"/>
      <c r="J907" s="44"/>
      <c r="K907" s="44"/>
      <c r="L907" s="44"/>
      <c r="M907" s="44"/>
      <c r="N907" s="44"/>
      <c r="O907" s="457"/>
      <c r="P907" s="288"/>
    </row>
    <row r="908" spans="1:16" s="270" customFormat="1" ht="21" customHeight="1">
      <c r="A908" s="570" t="s">
        <v>102</v>
      </c>
      <c r="B908" s="571"/>
      <c r="C908" s="571"/>
      <c r="D908" s="552"/>
      <c r="E908" s="552"/>
      <c r="F908" s="552"/>
      <c r="G908" s="552"/>
      <c r="H908" s="552"/>
      <c r="I908" s="552"/>
      <c r="J908" s="552"/>
      <c r="K908" s="552"/>
      <c r="L908" s="552"/>
      <c r="M908" s="552"/>
      <c r="N908" s="552"/>
      <c r="O908" s="553"/>
      <c r="P908" s="288"/>
    </row>
    <row r="909" spans="1:16" s="270" customFormat="1" ht="30" customHeight="1">
      <c r="A909" s="133">
        <v>1</v>
      </c>
      <c r="B909" s="426" t="s">
        <v>384</v>
      </c>
      <c r="C909" s="372" t="s">
        <v>4</v>
      </c>
      <c r="D909" s="441" t="s">
        <v>212</v>
      </c>
      <c r="E909" s="468">
        <v>134800</v>
      </c>
      <c r="F909" s="469">
        <v>1</v>
      </c>
      <c r="G909" s="468">
        <v>28.01</v>
      </c>
      <c r="H909" s="86">
        <v>9336.75</v>
      </c>
      <c r="I909" s="92"/>
      <c r="J909" s="92"/>
      <c r="K909" s="469">
        <v>37.347</v>
      </c>
      <c r="L909" s="92"/>
      <c r="M909" s="92"/>
      <c r="N909" s="92"/>
      <c r="O909" s="165"/>
      <c r="P909" s="288"/>
    </row>
    <row r="910" spans="1:16" s="270" customFormat="1" ht="15" customHeight="1">
      <c r="A910" s="93"/>
      <c r="B910" s="371"/>
      <c r="C910" s="93"/>
      <c r="D910" s="143">
        <v>2006</v>
      </c>
      <c r="E910" s="185">
        <v>32400</v>
      </c>
      <c r="F910" s="245">
        <v>1</v>
      </c>
      <c r="G910" s="185">
        <v>5.11</v>
      </c>
      <c r="H910" s="14">
        <v>1703.25</v>
      </c>
      <c r="I910" s="3"/>
      <c r="J910" s="3"/>
      <c r="K910" s="246">
        <v>6.813</v>
      </c>
      <c r="L910" s="3"/>
      <c r="M910" s="3"/>
      <c r="N910" s="3"/>
      <c r="O910" s="171"/>
      <c r="P910" s="288"/>
    </row>
    <row r="911" spans="1:16" ht="12.75">
      <c r="A911" s="93"/>
      <c r="B911" s="371"/>
      <c r="C911" s="93"/>
      <c r="D911" s="143">
        <v>2007</v>
      </c>
      <c r="E911" s="185">
        <v>23600</v>
      </c>
      <c r="F911" s="245">
        <v>1</v>
      </c>
      <c r="G911" s="185">
        <v>5.36</v>
      </c>
      <c r="H911" s="14">
        <v>1786.75</v>
      </c>
      <c r="I911" s="3"/>
      <c r="J911" s="3"/>
      <c r="K911" s="246">
        <v>7.147</v>
      </c>
      <c r="L911" s="3"/>
      <c r="M911" s="3"/>
      <c r="N911" s="3"/>
      <c r="O911" s="171"/>
      <c r="P911" s="135"/>
    </row>
    <row r="912" spans="1:16" ht="12.75">
      <c r="A912" s="93"/>
      <c r="B912" s="371"/>
      <c r="C912" s="93"/>
      <c r="D912" s="143">
        <v>2008</v>
      </c>
      <c r="E912" s="185">
        <v>23800</v>
      </c>
      <c r="F912" s="245">
        <v>1</v>
      </c>
      <c r="G912" s="185">
        <v>5.6</v>
      </c>
      <c r="H912" s="14">
        <v>1866.75</v>
      </c>
      <c r="I912" s="3"/>
      <c r="J912" s="3"/>
      <c r="K912" s="246">
        <v>7.467</v>
      </c>
      <c r="L912" s="3"/>
      <c r="M912" s="3"/>
      <c r="N912" s="3"/>
      <c r="O912" s="171"/>
      <c r="P912" s="135"/>
    </row>
    <row r="913" spans="1:16" ht="19.5" customHeight="1">
      <c r="A913" s="93"/>
      <c r="B913" s="371"/>
      <c r="C913" s="93"/>
      <c r="D913" s="143">
        <v>2009</v>
      </c>
      <c r="E913" s="181">
        <v>26200</v>
      </c>
      <c r="F913" s="444">
        <v>1</v>
      </c>
      <c r="G913" s="181">
        <v>5.85</v>
      </c>
      <c r="H913" s="12">
        <v>1950</v>
      </c>
      <c r="I913" s="328"/>
      <c r="J913" s="328"/>
      <c r="K913" s="181">
        <v>7.8</v>
      </c>
      <c r="L913" s="328"/>
      <c r="M913" s="328"/>
      <c r="N913" s="328"/>
      <c r="O913" s="171"/>
      <c r="P913" s="135"/>
    </row>
    <row r="914" spans="1:16" ht="12.75">
      <c r="A914" s="92"/>
      <c r="B914" s="373"/>
      <c r="C914" s="92"/>
      <c r="D914" s="143">
        <v>2010</v>
      </c>
      <c r="E914" s="185">
        <v>28800</v>
      </c>
      <c r="F914" s="245">
        <v>1</v>
      </c>
      <c r="G914" s="185">
        <v>6.09</v>
      </c>
      <c r="H914" s="25">
        <v>2030</v>
      </c>
      <c r="I914" s="3"/>
      <c r="J914" s="3"/>
      <c r="K914" s="246">
        <v>8.12</v>
      </c>
      <c r="L914" s="3"/>
      <c r="M914" s="3"/>
      <c r="N914" s="3"/>
      <c r="O914" s="171"/>
      <c r="P914" s="135"/>
    </row>
    <row r="915" spans="1:16" ht="38.25">
      <c r="A915" s="133">
        <v>2</v>
      </c>
      <c r="B915" s="353" t="s">
        <v>282</v>
      </c>
      <c r="C915" s="224" t="s">
        <v>6</v>
      </c>
      <c r="D915" s="366" t="s">
        <v>212</v>
      </c>
      <c r="E915" s="107">
        <v>300</v>
      </c>
      <c r="F915" s="14">
        <v>3</v>
      </c>
      <c r="G915" s="25">
        <v>3.5</v>
      </c>
      <c r="H915" s="25">
        <v>2000</v>
      </c>
      <c r="I915" s="14"/>
      <c r="J915" s="14"/>
      <c r="K915" s="14"/>
      <c r="L915" s="25">
        <v>10</v>
      </c>
      <c r="M915" s="14"/>
      <c r="N915" s="14"/>
      <c r="O915" s="154">
        <v>1700</v>
      </c>
      <c r="P915" s="135"/>
    </row>
    <row r="916" spans="1:16" ht="12.75">
      <c r="A916" s="271"/>
      <c r="B916" s="272"/>
      <c r="C916" s="271"/>
      <c r="D916" s="143">
        <v>2006</v>
      </c>
      <c r="E916" s="25">
        <v>300</v>
      </c>
      <c r="F916" s="14">
        <v>3</v>
      </c>
      <c r="G916" s="25">
        <v>0.7</v>
      </c>
      <c r="H916" s="25">
        <v>400</v>
      </c>
      <c r="I916" s="14"/>
      <c r="J916" s="14"/>
      <c r="K916" s="14"/>
      <c r="L916" s="25">
        <v>2</v>
      </c>
      <c r="M916" s="14"/>
      <c r="N916" s="14"/>
      <c r="O916" s="154">
        <v>100</v>
      </c>
      <c r="P916" s="135"/>
    </row>
    <row r="917" spans="1:16" ht="12.75">
      <c r="A917" s="271"/>
      <c r="B917" s="272"/>
      <c r="C917" s="271"/>
      <c r="D917" s="143">
        <v>2007</v>
      </c>
      <c r="E917" s="5"/>
      <c r="F917" s="14"/>
      <c r="G917" s="25">
        <v>0.7</v>
      </c>
      <c r="H917" s="25">
        <v>400</v>
      </c>
      <c r="I917" s="14"/>
      <c r="J917" s="14"/>
      <c r="K917" s="14"/>
      <c r="L917" s="25">
        <v>2</v>
      </c>
      <c r="M917" s="14"/>
      <c r="N917" s="14"/>
      <c r="O917" s="154">
        <v>400</v>
      </c>
      <c r="P917" s="135"/>
    </row>
    <row r="918" spans="1:16" ht="12.75">
      <c r="A918" s="271"/>
      <c r="B918" s="272"/>
      <c r="C918" s="271"/>
      <c r="D918" s="143">
        <v>2008</v>
      </c>
      <c r="E918" s="5"/>
      <c r="F918" s="14"/>
      <c r="G918" s="25">
        <v>0.7</v>
      </c>
      <c r="H918" s="25">
        <v>400</v>
      </c>
      <c r="I918" s="14"/>
      <c r="J918" s="14"/>
      <c r="K918" s="14"/>
      <c r="L918" s="25">
        <v>2</v>
      </c>
      <c r="M918" s="14"/>
      <c r="N918" s="14"/>
      <c r="O918" s="154">
        <v>400</v>
      </c>
      <c r="P918" s="135"/>
    </row>
    <row r="919" spans="1:16" ht="12.75">
      <c r="A919" s="271"/>
      <c r="B919" s="272"/>
      <c r="C919" s="271"/>
      <c r="D919" s="143">
        <v>2009</v>
      </c>
      <c r="E919" s="5"/>
      <c r="F919" s="14"/>
      <c r="G919" s="25">
        <v>0.7</v>
      </c>
      <c r="H919" s="25">
        <v>400</v>
      </c>
      <c r="I919" s="14"/>
      <c r="J919" s="14"/>
      <c r="K919" s="14"/>
      <c r="L919" s="25">
        <v>2</v>
      </c>
      <c r="M919" s="14"/>
      <c r="N919" s="14"/>
      <c r="O919" s="154">
        <v>400</v>
      </c>
      <c r="P919" s="135"/>
    </row>
    <row r="920" spans="1:16" ht="12.75">
      <c r="A920" s="277"/>
      <c r="B920" s="549"/>
      <c r="C920" s="277"/>
      <c r="D920" s="143">
        <v>2010</v>
      </c>
      <c r="E920" s="5"/>
      <c r="F920" s="14"/>
      <c r="G920" s="25">
        <v>0.7</v>
      </c>
      <c r="H920" s="25">
        <v>400</v>
      </c>
      <c r="I920" s="14"/>
      <c r="J920" s="14"/>
      <c r="K920" s="14"/>
      <c r="L920" s="25">
        <v>2</v>
      </c>
      <c r="M920" s="14"/>
      <c r="N920" s="14"/>
      <c r="O920" s="154">
        <v>400</v>
      </c>
      <c r="P920" s="109"/>
    </row>
    <row r="921" spans="1:16" ht="38.25">
      <c r="A921" s="133">
        <v>3</v>
      </c>
      <c r="B921" s="353" t="s">
        <v>307</v>
      </c>
      <c r="C921" s="370" t="s">
        <v>308</v>
      </c>
      <c r="D921" s="441" t="s">
        <v>212</v>
      </c>
      <c r="E921" s="277"/>
      <c r="F921" s="86"/>
      <c r="G921" s="58">
        <v>0.62</v>
      </c>
      <c r="H921" s="59">
        <v>475.3</v>
      </c>
      <c r="I921" s="59"/>
      <c r="J921" s="59"/>
      <c r="K921" s="59"/>
      <c r="L921" s="58">
        <v>1.75</v>
      </c>
      <c r="M921" s="86"/>
      <c r="N921" s="86"/>
      <c r="O921" s="127">
        <v>475.3</v>
      </c>
      <c r="P921" s="135"/>
    </row>
    <row r="922" spans="1:16" ht="12.75">
      <c r="A922" s="234"/>
      <c r="B922" s="288"/>
      <c r="C922" s="288"/>
      <c r="D922" s="11">
        <v>2006</v>
      </c>
      <c r="E922" s="5"/>
      <c r="F922" s="14"/>
      <c r="G922" s="25">
        <v>0.12</v>
      </c>
      <c r="H922" s="14">
        <v>95.06</v>
      </c>
      <c r="I922" s="14"/>
      <c r="J922" s="14"/>
      <c r="K922" s="14"/>
      <c r="L922" s="25">
        <v>0.352</v>
      </c>
      <c r="M922" s="14"/>
      <c r="N922" s="14"/>
      <c r="O922" s="175">
        <v>95.06</v>
      </c>
      <c r="P922" s="135"/>
    </row>
    <row r="923" spans="1:16" ht="12.75">
      <c r="A923" s="234"/>
      <c r="B923" s="288"/>
      <c r="C923" s="288"/>
      <c r="D923" s="59">
        <v>2007</v>
      </c>
      <c r="E923" s="277"/>
      <c r="F923" s="86"/>
      <c r="G923" s="123">
        <v>0.12</v>
      </c>
      <c r="H923" s="86">
        <v>95.06</v>
      </c>
      <c r="I923" s="86"/>
      <c r="J923" s="86"/>
      <c r="K923" s="86"/>
      <c r="L923" s="123">
        <v>0.352</v>
      </c>
      <c r="M923" s="86"/>
      <c r="N923" s="86"/>
      <c r="O923" s="175">
        <v>95.06</v>
      </c>
      <c r="P923" s="135"/>
    </row>
    <row r="924" spans="1:16" ht="12.75">
      <c r="A924" s="133"/>
      <c r="B924" s="271"/>
      <c r="C924" s="271"/>
      <c r="D924" s="143">
        <v>2008</v>
      </c>
      <c r="E924" s="5"/>
      <c r="F924" s="14"/>
      <c r="G924" s="25">
        <v>0.12</v>
      </c>
      <c r="H924" s="14">
        <v>95.06</v>
      </c>
      <c r="I924" s="14"/>
      <c r="J924" s="14"/>
      <c r="K924" s="14"/>
      <c r="L924" s="25">
        <v>0.352</v>
      </c>
      <c r="M924" s="14"/>
      <c r="N924" s="14"/>
      <c r="O924" s="175">
        <v>95.06</v>
      </c>
      <c r="P924" s="135"/>
    </row>
    <row r="925" spans="1:16" ht="12.75">
      <c r="A925" s="133"/>
      <c r="B925" s="271"/>
      <c r="C925" s="271"/>
      <c r="D925" s="143">
        <v>2009</v>
      </c>
      <c r="E925" s="5"/>
      <c r="F925" s="14"/>
      <c r="G925" s="25">
        <v>0.13</v>
      </c>
      <c r="H925" s="14">
        <v>95.06</v>
      </c>
      <c r="I925" s="14"/>
      <c r="J925" s="14"/>
      <c r="K925" s="14"/>
      <c r="L925" s="25">
        <v>0.352</v>
      </c>
      <c r="M925" s="14"/>
      <c r="N925" s="14"/>
      <c r="O925" s="175">
        <v>95.06</v>
      </c>
      <c r="P925" s="135"/>
    </row>
    <row r="926" spans="1:16" ht="12.75">
      <c r="A926" s="132"/>
      <c r="B926" s="273"/>
      <c r="C926" s="277"/>
      <c r="D926" s="143">
        <v>2010</v>
      </c>
      <c r="E926" s="5"/>
      <c r="F926" s="14"/>
      <c r="G926" s="25">
        <v>0.13</v>
      </c>
      <c r="H926" s="14">
        <v>95.06</v>
      </c>
      <c r="I926" s="14"/>
      <c r="J926" s="14"/>
      <c r="K926" s="14"/>
      <c r="L926" s="25">
        <v>0.352</v>
      </c>
      <c r="M926" s="14"/>
      <c r="N926" s="14"/>
      <c r="O926" s="175">
        <v>95.06</v>
      </c>
      <c r="P926" s="135"/>
    </row>
    <row r="927" spans="1:16" ht="25.5">
      <c r="A927" s="133">
        <v>4</v>
      </c>
      <c r="B927" s="353" t="s">
        <v>285</v>
      </c>
      <c r="C927" s="69" t="s">
        <v>286</v>
      </c>
      <c r="D927" s="366" t="s">
        <v>212</v>
      </c>
      <c r="E927" s="12">
        <v>930</v>
      </c>
      <c r="F927" s="201">
        <v>3</v>
      </c>
      <c r="G927" s="12">
        <v>1.26</v>
      </c>
      <c r="H927" s="12">
        <v>3045</v>
      </c>
      <c r="I927" s="12"/>
      <c r="J927" s="12">
        <v>0.85</v>
      </c>
      <c r="K927" s="14"/>
      <c r="L927" s="14"/>
      <c r="M927" s="14"/>
      <c r="N927" s="14"/>
      <c r="O927" s="43">
        <v>2115</v>
      </c>
      <c r="P927" s="135"/>
    </row>
    <row r="928" spans="1:16" ht="12.75">
      <c r="A928" s="271"/>
      <c r="B928" s="272"/>
      <c r="C928" s="271"/>
      <c r="D928" s="143">
        <v>2006</v>
      </c>
      <c r="E928" s="25">
        <v>186</v>
      </c>
      <c r="F928" s="14">
        <v>3</v>
      </c>
      <c r="G928" s="11">
        <v>0.25</v>
      </c>
      <c r="H928" s="25">
        <v>609</v>
      </c>
      <c r="I928" s="5"/>
      <c r="J928" s="12">
        <v>0.174</v>
      </c>
      <c r="K928" s="5"/>
      <c r="L928" s="5"/>
      <c r="M928" s="5"/>
      <c r="N928" s="5"/>
      <c r="O928" s="43">
        <v>423</v>
      </c>
      <c r="P928" s="135"/>
    </row>
    <row r="929" spans="1:16" ht="12.75">
      <c r="A929" s="271"/>
      <c r="B929" s="272"/>
      <c r="C929" s="271"/>
      <c r="D929" s="143">
        <v>2007</v>
      </c>
      <c r="E929" s="25">
        <v>186</v>
      </c>
      <c r="F929" s="14">
        <v>3</v>
      </c>
      <c r="G929" s="11">
        <v>0.25</v>
      </c>
      <c r="H929" s="25">
        <v>609</v>
      </c>
      <c r="I929" s="5"/>
      <c r="J929" s="12">
        <v>0.174</v>
      </c>
      <c r="K929" s="5"/>
      <c r="L929" s="5"/>
      <c r="M929" s="5"/>
      <c r="N929" s="5"/>
      <c r="O929" s="43">
        <v>423</v>
      </c>
      <c r="P929" s="135"/>
    </row>
    <row r="930" spans="1:16" ht="12.75">
      <c r="A930" s="271"/>
      <c r="B930" s="272"/>
      <c r="C930" s="271"/>
      <c r="D930" s="143">
        <v>2008</v>
      </c>
      <c r="E930" s="25">
        <v>186</v>
      </c>
      <c r="F930" s="14">
        <v>3</v>
      </c>
      <c r="G930" s="11">
        <v>0.25</v>
      </c>
      <c r="H930" s="25">
        <v>609</v>
      </c>
      <c r="I930" s="5"/>
      <c r="J930" s="12">
        <v>0.174</v>
      </c>
      <c r="K930" s="5"/>
      <c r="L930" s="5"/>
      <c r="M930" s="5"/>
      <c r="N930" s="5"/>
      <c r="O930" s="43">
        <v>423</v>
      </c>
      <c r="P930" s="135"/>
    </row>
    <row r="931" spans="1:16" ht="12.75">
      <c r="A931" s="271"/>
      <c r="B931" s="272"/>
      <c r="C931" s="271"/>
      <c r="D931" s="143">
        <v>2009</v>
      </c>
      <c r="E931" s="25">
        <v>186</v>
      </c>
      <c r="F931" s="14">
        <v>3</v>
      </c>
      <c r="G931" s="11">
        <v>0.25</v>
      </c>
      <c r="H931" s="25">
        <v>609</v>
      </c>
      <c r="I931" s="5"/>
      <c r="J931" s="12">
        <v>0.174</v>
      </c>
      <c r="K931" s="5"/>
      <c r="L931" s="5"/>
      <c r="M931" s="5"/>
      <c r="N931" s="5"/>
      <c r="O931" s="43">
        <v>423</v>
      </c>
      <c r="P931" s="135"/>
    </row>
    <row r="932" spans="1:16" ht="12.75">
      <c r="A932" s="288"/>
      <c r="B932" s="288"/>
      <c r="C932" s="277"/>
      <c r="D932" s="143">
        <v>2010</v>
      </c>
      <c r="E932" s="25">
        <v>186</v>
      </c>
      <c r="F932" s="14">
        <v>3</v>
      </c>
      <c r="G932" s="11">
        <v>0.26</v>
      </c>
      <c r="H932" s="25">
        <v>609</v>
      </c>
      <c r="I932" s="5"/>
      <c r="J932" s="12">
        <v>0.174</v>
      </c>
      <c r="K932" s="5"/>
      <c r="L932" s="5"/>
      <c r="M932" s="5"/>
      <c r="N932" s="5"/>
      <c r="O932" s="503">
        <v>423</v>
      </c>
      <c r="P932" s="135"/>
    </row>
    <row r="933" spans="1:16" s="270" customFormat="1" ht="12.75" customHeight="1">
      <c r="A933" s="3" t="s">
        <v>146</v>
      </c>
      <c r="B933" s="3" t="s">
        <v>147</v>
      </c>
      <c r="C933" s="3" t="s">
        <v>148</v>
      </c>
      <c r="D933" s="3">
        <v>1</v>
      </c>
      <c r="E933" s="3">
        <v>2</v>
      </c>
      <c r="F933" s="3">
        <v>3</v>
      </c>
      <c r="G933" s="3">
        <v>4</v>
      </c>
      <c r="H933" s="3">
        <v>5</v>
      </c>
      <c r="I933" s="3">
        <v>6</v>
      </c>
      <c r="J933" s="3">
        <v>7</v>
      </c>
      <c r="K933" s="3">
        <v>8</v>
      </c>
      <c r="L933" s="3">
        <v>9</v>
      </c>
      <c r="M933" s="545">
        <v>10</v>
      </c>
      <c r="N933" s="594">
        <v>11</v>
      </c>
      <c r="O933" s="594"/>
      <c r="P933" s="288"/>
    </row>
    <row r="934" spans="1:16" ht="25.5">
      <c r="A934" s="133"/>
      <c r="B934" s="35"/>
      <c r="C934" s="224" t="s">
        <v>309</v>
      </c>
      <c r="D934" s="441" t="s">
        <v>212</v>
      </c>
      <c r="E934" s="58">
        <v>1200</v>
      </c>
      <c r="F934" s="529">
        <v>3</v>
      </c>
      <c r="G934" s="59">
        <v>4.55</v>
      </c>
      <c r="H934" s="58">
        <v>1720</v>
      </c>
      <c r="I934" s="58">
        <v>2.8</v>
      </c>
      <c r="J934" s="59"/>
      <c r="K934" s="542"/>
      <c r="L934" s="58">
        <v>3.7</v>
      </c>
      <c r="M934" s="277"/>
      <c r="N934" s="277"/>
      <c r="O934" s="43">
        <v>520</v>
      </c>
      <c r="P934" s="135"/>
    </row>
    <row r="935" spans="1:16" ht="12.75">
      <c r="A935" s="133"/>
      <c r="B935" s="35"/>
      <c r="C935" s="224"/>
      <c r="D935" s="143">
        <v>2006</v>
      </c>
      <c r="E935" s="25">
        <v>240</v>
      </c>
      <c r="F935" s="14">
        <v>3</v>
      </c>
      <c r="G935" s="11">
        <v>0.91</v>
      </c>
      <c r="H935" s="25">
        <v>344</v>
      </c>
      <c r="I935" s="25">
        <v>0.56</v>
      </c>
      <c r="J935" s="11"/>
      <c r="K935" s="5"/>
      <c r="L935" s="25">
        <v>0.74</v>
      </c>
      <c r="M935" s="5"/>
      <c r="N935" s="5"/>
      <c r="O935" s="43">
        <v>104</v>
      </c>
      <c r="P935" s="135"/>
    </row>
    <row r="936" spans="1:16" ht="12.75">
      <c r="A936" s="133"/>
      <c r="B936" s="35"/>
      <c r="C936" s="224"/>
      <c r="D936" s="143">
        <v>2007</v>
      </c>
      <c r="E936" s="25">
        <v>240</v>
      </c>
      <c r="F936" s="14">
        <v>3</v>
      </c>
      <c r="G936" s="11">
        <v>0.91</v>
      </c>
      <c r="H936" s="25">
        <v>344</v>
      </c>
      <c r="I936" s="25">
        <v>0.56</v>
      </c>
      <c r="J936" s="11"/>
      <c r="K936" s="5"/>
      <c r="L936" s="25">
        <v>0.74</v>
      </c>
      <c r="M936" s="5"/>
      <c r="N936" s="5"/>
      <c r="O936" s="43">
        <v>104</v>
      </c>
      <c r="P936" s="135"/>
    </row>
    <row r="937" spans="1:16" ht="12.75">
      <c r="A937" s="133"/>
      <c r="B937" s="35"/>
      <c r="C937" s="224"/>
      <c r="D937" s="143">
        <v>2008</v>
      </c>
      <c r="E937" s="25">
        <v>240</v>
      </c>
      <c r="F937" s="14">
        <v>3</v>
      </c>
      <c r="G937" s="11">
        <v>0.91</v>
      </c>
      <c r="H937" s="25">
        <v>344</v>
      </c>
      <c r="I937" s="25">
        <v>0.56</v>
      </c>
      <c r="J937" s="11"/>
      <c r="K937" s="5"/>
      <c r="L937" s="25">
        <v>0.74</v>
      </c>
      <c r="M937" s="5"/>
      <c r="N937" s="5"/>
      <c r="O937" s="43">
        <v>104</v>
      </c>
      <c r="P937" s="135"/>
    </row>
    <row r="938" spans="1:16" ht="12.75">
      <c r="A938" s="133"/>
      <c r="B938" s="35"/>
      <c r="C938" s="224"/>
      <c r="D938" s="143">
        <v>2009</v>
      </c>
      <c r="E938" s="25">
        <v>240</v>
      </c>
      <c r="F938" s="14">
        <v>3</v>
      </c>
      <c r="G938" s="11">
        <v>0.91</v>
      </c>
      <c r="H938" s="25">
        <v>344</v>
      </c>
      <c r="I938" s="25">
        <v>0.56</v>
      </c>
      <c r="J938" s="11"/>
      <c r="K938" s="5"/>
      <c r="L938" s="25">
        <v>0.74</v>
      </c>
      <c r="M938" s="5"/>
      <c r="N938" s="5"/>
      <c r="O938" s="43">
        <v>104</v>
      </c>
      <c r="P938" s="135"/>
    </row>
    <row r="939" spans="1:16" ht="12.75">
      <c r="A939" s="132"/>
      <c r="B939" s="349"/>
      <c r="C939" s="225"/>
      <c r="D939" s="143">
        <v>2010</v>
      </c>
      <c r="E939" s="25">
        <v>240</v>
      </c>
      <c r="F939" s="14">
        <v>3</v>
      </c>
      <c r="G939" s="11">
        <v>0.91</v>
      </c>
      <c r="H939" s="25">
        <v>344</v>
      </c>
      <c r="I939" s="25">
        <v>0.56</v>
      </c>
      <c r="J939" s="11"/>
      <c r="K939" s="5"/>
      <c r="L939" s="25">
        <v>0.74</v>
      </c>
      <c r="M939" s="5"/>
      <c r="N939" s="5"/>
      <c r="O939" s="43">
        <v>104</v>
      </c>
      <c r="P939" s="135"/>
    </row>
    <row r="940" spans="1:16" ht="38.25">
      <c r="A940" s="133">
        <v>5</v>
      </c>
      <c r="B940" s="353" t="s">
        <v>297</v>
      </c>
      <c r="C940" s="224" t="s">
        <v>7</v>
      </c>
      <c r="D940" s="366" t="s">
        <v>212</v>
      </c>
      <c r="E940" s="25"/>
      <c r="F940" s="14"/>
      <c r="G940" s="12">
        <v>74.72</v>
      </c>
      <c r="H940" s="12">
        <v>7644.6</v>
      </c>
      <c r="I940" s="5"/>
      <c r="J940" s="11"/>
      <c r="K940" s="5"/>
      <c r="L940" s="5"/>
      <c r="M940" s="12">
        <v>523.8</v>
      </c>
      <c r="N940" s="5"/>
      <c r="O940" s="43">
        <v>7644.6</v>
      </c>
      <c r="P940" s="135"/>
    </row>
    <row r="941" spans="1:16" ht="12.75">
      <c r="A941" s="271"/>
      <c r="B941" s="272"/>
      <c r="C941" s="271"/>
      <c r="D941" s="143">
        <v>2006</v>
      </c>
      <c r="E941" s="25"/>
      <c r="F941" s="14"/>
      <c r="G941" s="25">
        <v>8.32</v>
      </c>
      <c r="H941" s="25">
        <v>848.6</v>
      </c>
      <c r="I941" s="5"/>
      <c r="J941" s="11"/>
      <c r="K941" s="5"/>
      <c r="L941" s="5"/>
      <c r="M941" s="12">
        <v>58.2</v>
      </c>
      <c r="N941" s="5"/>
      <c r="O941" s="154">
        <v>848.6</v>
      </c>
      <c r="P941" s="135"/>
    </row>
    <row r="942" spans="1:16" ht="12.75">
      <c r="A942" s="271"/>
      <c r="B942" s="272"/>
      <c r="C942" s="271"/>
      <c r="D942" s="143">
        <v>2007</v>
      </c>
      <c r="E942" s="25"/>
      <c r="F942" s="14"/>
      <c r="G942" s="25">
        <v>16.6</v>
      </c>
      <c r="H942" s="25">
        <v>1699</v>
      </c>
      <c r="I942" s="5"/>
      <c r="J942" s="11"/>
      <c r="K942" s="5"/>
      <c r="L942" s="5"/>
      <c r="M942" s="12">
        <v>116.4</v>
      </c>
      <c r="N942" s="5"/>
      <c r="O942" s="154">
        <v>1699</v>
      </c>
      <c r="P942" s="135"/>
    </row>
    <row r="943" spans="1:16" ht="12.75">
      <c r="A943" s="271"/>
      <c r="B943" s="272"/>
      <c r="C943" s="271"/>
      <c r="D943" s="143">
        <v>2008</v>
      </c>
      <c r="E943" s="25"/>
      <c r="F943" s="14"/>
      <c r="G943" s="25">
        <v>16.6</v>
      </c>
      <c r="H943" s="25">
        <v>1699</v>
      </c>
      <c r="I943" s="5"/>
      <c r="J943" s="11"/>
      <c r="K943" s="5"/>
      <c r="L943" s="5"/>
      <c r="M943" s="12">
        <v>116.4</v>
      </c>
      <c r="N943" s="5"/>
      <c r="O943" s="154">
        <v>1699</v>
      </c>
      <c r="P943" s="135"/>
    </row>
    <row r="944" spans="1:16" ht="12.75">
      <c r="A944" s="271"/>
      <c r="B944" s="272"/>
      <c r="C944" s="271"/>
      <c r="D944" s="143">
        <v>2009</v>
      </c>
      <c r="E944" s="25"/>
      <c r="F944" s="14"/>
      <c r="G944" s="25">
        <v>16.6</v>
      </c>
      <c r="H944" s="25">
        <v>1699</v>
      </c>
      <c r="I944" s="5"/>
      <c r="J944" s="11"/>
      <c r="K944" s="5"/>
      <c r="L944" s="5"/>
      <c r="M944" s="12">
        <v>116.4</v>
      </c>
      <c r="N944" s="5"/>
      <c r="O944" s="154">
        <v>1699</v>
      </c>
      <c r="P944" s="135"/>
    </row>
    <row r="945" spans="1:16" ht="12.75">
      <c r="A945" s="277"/>
      <c r="B945" s="273"/>
      <c r="C945" s="277"/>
      <c r="D945" s="143">
        <v>2010</v>
      </c>
      <c r="E945" s="25"/>
      <c r="F945" s="14"/>
      <c r="G945" s="25">
        <v>16.6</v>
      </c>
      <c r="H945" s="25">
        <v>1699</v>
      </c>
      <c r="I945" s="5"/>
      <c r="J945" s="11"/>
      <c r="K945" s="5"/>
      <c r="L945" s="5"/>
      <c r="M945" s="12">
        <v>116.4</v>
      </c>
      <c r="N945" s="5"/>
      <c r="O945" s="154">
        <v>1699</v>
      </c>
      <c r="P945" s="135"/>
    </row>
    <row r="946" spans="1:16" ht="63.75">
      <c r="A946" s="133">
        <v>6</v>
      </c>
      <c r="B946" s="369" t="s">
        <v>31</v>
      </c>
      <c r="C946" s="224" t="s">
        <v>302</v>
      </c>
      <c r="D946" s="366" t="s">
        <v>272</v>
      </c>
      <c r="E946" s="33" t="s">
        <v>305</v>
      </c>
      <c r="F946" s="13" t="s">
        <v>303</v>
      </c>
      <c r="G946" s="13">
        <v>1.88</v>
      </c>
      <c r="H946" s="33">
        <v>1200</v>
      </c>
      <c r="I946" s="13"/>
      <c r="J946" s="13"/>
      <c r="K946" s="13"/>
      <c r="L946" s="33">
        <v>4.8</v>
      </c>
      <c r="M946" s="33">
        <v>1.5</v>
      </c>
      <c r="N946" s="13"/>
      <c r="O946" s="23"/>
      <c r="P946" s="135"/>
    </row>
    <row r="947" spans="1:16" ht="12.75">
      <c r="A947" s="271"/>
      <c r="B947" s="272"/>
      <c r="C947" s="271"/>
      <c r="D947" s="143">
        <v>2007</v>
      </c>
      <c r="E947" s="25" t="s">
        <v>304</v>
      </c>
      <c r="F947" s="13" t="s">
        <v>303</v>
      </c>
      <c r="G947" s="11">
        <v>0.47</v>
      </c>
      <c r="H947" s="25">
        <v>300</v>
      </c>
      <c r="I947" s="5"/>
      <c r="J947" s="11"/>
      <c r="K947" s="5"/>
      <c r="L947" s="25">
        <v>1.2</v>
      </c>
      <c r="M947" s="11">
        <v>0.38</v>
      </c>
      <c r="N947" s="5"/>
      <c r="O947" s="340"/>
      <c r="P947" s="135"/>
    </row>
    <row r="948" spans="1:16" ht="12.75">
      <c r="A948" s="271"/>
      <c r="B948" s="272"/>
      <c r="C948" s="271"/>
      <c r="D948" s="143">
        <v>2008</v>
      </c>
      <c r="E948" s="25" t="s">
        <v>304</v>
      </c>
      <c r="F948" s="13" t="s">
        <v>303</v>
      </c>
      <c r="G948" s="11">
        <v>0.47</v>
      </c>
      <c r="H948" s="25">
        <v>300</v>
      </c>
      <c r="I948" s="5"/>
      <c r="J948" s="11"/>
      <c r="K948" s="5"/>
      <c r="L948" s="25">
        <v>1.2</v>
      </c>
      <c r="M948" s="11">
        <v>0.37</v>
      </c>
      <c r="N948" s="5"/>
      <c r="O948" s="340"/>
      <c r="P948" s="135"/>
    </row>
    <row r="949" spans="1:16" ht="12.75">
      <c r="A949" s="271"/>
      <c r="B949" s="272"/>
      <c r="C949" s="271"/>
      <c r="D949" s="143">
        <v>2009</v>
      </c>
      <c r="E949" s="25" t="s">
        <v>304</v>
      </c>
      <c r="F949" s="13" t="s">
        <v>303</v>
      </c>
      <c r="G949" s="11">
        <v>0.47</v>
      </c>
      <c r="H949" s="25">
        <v>300</v>
      </c>
      <c r="I949" s="5"/>
      <c r="J949" s="11"/>
      <c r="K949" s="5"/>
      <c r="L949" s="25">
        <v>1.2</v>
      </c>
      <c r="M949" s="11">
        <v>0.38</v>
      </c>
      <c r="N949" s="5"/>
      <c r="O949" s="340"/>
      <c r="P949" s="135"/>
    </row>
    <row r="950" spans="1:16" ht="12.75">
      <c r="A950" s="277"/>
      <c r="B950" s="273"/>
      <c r="C950" s="277"/>
      <c r="D950" s="143">
        <v>2010</v>
      </c>
      <c r="E950" s="25" t="s">
        <v>304</v>
      </c>
      <c r="F950" s="13" t="s">
        <v>303</v>
      </c>
      <c r="G950" s="11">
        <v>0.47</v>
      </c>
      <c r="H950" s="25">
        <v>300</v>
      </c>
      <c r="I950" s="5"/>
      <c r="J950" s="11"/>
      <c r="K950" s="5"/>
      <c r="L950" s="25">
        <v>1.2</v>
      </c>
      <c r="M950" s="11">
        <v>0.37</v>
      </c>
      <c r="N950" s="5"/>
      <c r="O950" s="340"/>
      <c r="P950" s="135"/>
    </row>
    <row r="951" spans="1:16" ht="25.5">
      <c r="A951" s="227">
        <v>7</v>
      </c>
      <c r="B951" s="367" t="s">
        <v>103</v>
      </c>
      <c r="C951" s="368" t="s">
        <v>8</v>
      </c>
      <c r="D951" s="366" t="s">
        <v>212</v>
      </c>
      <c r="E951" s="25">
        <v>1200</v>
      </c>
      <c r="F951" s="14">
        <v>1</v>
      </c>
      <c r="G951" s="11"/>
      <c r="H951" s="25">
        <v>452.74</v>
      </c>
      <c r="I951" s="5"/>
      <c r="J951" s="11"/>
      <c r="K951" s="5"/>
      <c r="L951" s="5"/>
      <c r="M951" s="5"/>
      <c r="N951" s="181">
        <v>374</v>
      </c>
      <c r="O951" s="340"/>
      <c r="P951" s="135"/>
    </row>
    <row r="952" spans="1:16" ht="12.75">
      <c r="A952" s="271"/>
      <c r="B952" s="272"/>
      <c r="C952" s="271"/>
      <c r="D952" s="143">
        <v>2006</v>
      </c>
      <c r="E952" s="25"/>
      <c r="F952" s="14"/>
      <c r="G952" s="11"/>
      <c r="H952" s="25">
        <v>57.624</v>
      </c>
      <c r="I952" s="5"/>
      <c r="J952" s="11"/>
      <c r="K952" s="5"/>
      <c r="L952" s="5"/>
      <c r="M952" s="5"/>
      <c r="N952" s="181">
        <v>47.6</v>
      </c>
      <c r="O952" s="340"/>
      <c r="P952" s="135"/>
    </row>
    <row r="953" spans="1:16" ht="12.75">
      <c r="A953" s="271"/>
      <c r="B953" s="272"/>
      <c r="C953" s="271"/>
      <c r="D953" s="143">
        <v>2007</v>
      </c>
      <c r="E953" s="25">
        <v>1200</v>
      </c>
      <c r="F953" s="14">
        <v>1</v>
      </c>
      <c r="G953" s="11"/>
      <c r="H953" s="25">
        <v>98.78</v>
      </c>
      <c r="I953" s="5"/>
      <c r="J953" s="11"/>
      <c r="K953" s="5"/>
      <c r="L953" s="5"/>
      <c r="M953" s="5"/>
      <c r="N953" s="181">
        <v>81.6</v>
      </c>
      <c r="O953" s="340"/>
      <c r="P953" s="135"/>
    </row>
    <row r="954" spans="1:16" ht="12.75">
      <c r="A954" s="271"/>
      <c r="B954" s="272"/>
      <c r="C954" s="271"/>
      <c r="D954" s="143">
        <v>2008</v>
      </c>
      <c r="E954" s="25"/>
      <c r="F954" s="14"/>
      <c r="G954" s="11"/>
      <c r="H954" s="25">
        <v>98.78</v>
      </c>
      <c r="I954" s="5"/>
      <c r="J954" s="11"/>
      <c r="K954" s="5"/>
      <c r="L954" s="5"/>
      <c r="M954" s="5"/>
      <c r="N954" s="181">
        <v>81.6</v>
      </c>
      <c r="O954" s="340"/>
      <c r="P954" s="135"/>
    </row>
    <row r="955" spans="1:16" ht="12.75">
      <c r="A955" s="271"/>
      <c r="B955" s="272"/>
      <c r="C955" s="271"/>
      <c r="D955" s="143">
        <v>2009</v>
      </c>
      <c r="E955" s="25"/>
      <c r="F955" s="14"/>
      <c r="G955" s="11"/>
      <c r="H955" s="25">
        <v>98.78</v>
      </c>
      <c r="I955" s="5"/>
      <c r="J955" s="11"/>
      <c r="K955" s="5"/>
      <c r="L955" s="5"/>
      <c r="M955" s="5"/>
      <c r="N955" s="181">
        <v>81.6</v>
      </c>
      <c r="O955" s="340"/>
      <c r="P955" s="135"/>
    </row>
    <row r="956" spans="1:16" ht="12.75">
      <c r="A956" s="277"/>
      <c r="B956" s="273"/>
      <c r="C956" s="277"/>
      <c r="D956" s="143">
        <v>2010</v>
      </c>
      <c r="E956" s="25"/>
      <c r="F956" s="14"/>
      <c r="G956" s="11"/>
      <c r="H956" s="25">
        <v>98.78</v>
      </c>
      <c r="I956" s="5"/>
      <c r="J956" s="11"/>
      <c r="K956" s="5"/>
      <c r="L956" s="5"/>
      <c r="M956" s="5"/>
      <c r="N956" s="181">
        <v>81.6</v>
      </c>
      <c r="O956" s="340"/>
      <c r="P956" s="135"/>
    </row>
    <row r="957" spans="1:16" ht="25.5">
      <c r="A957" s="260">
        <v>8</v>
      </c>
      <c r="B957" s="248" t="s">
        <v>418</v>
      </c>
      <c r="C957" s="225" t="s">
        <v>49</v>
      </c>
      <c r="D957" s="29">
        <v>2006</v>
      </c>
      <c r="E957" s="12">
        <v>3500</v>
      </c>
      <c r="F957" s="11">
        <v>1</v>
      </c>
      <c r="G957" s="11">
        <v>4.42</v>
      </c>
      <c r="H957" s="12">
        <v>3242</v>
      </c>
      <c r="I957" s="216"/>
      <c r="J957" s="216"/>
      <c r="K957" s="216"/>
      <c r="L957" s="12">
        <v>12.6</v>
      </c>
      <c r="M957" s="216"/>
      <c r="N957" s="216"/>
      <c r="O957" s="365"/>
      <c r="P957" s="135"/>
    </row>
    <row r="958" spans="1:16" ht="38.25">
      <c r="A958" s="187">
        <v>9</v>
      </c>
      <c r="B958" s="425" t="s">
        <v>104</v>
      </c>
      <c r="C958" s="13" t="s">
        <v>119</v>
      </c>
      <c r="D958" s="12" t="s">
        <v>403</v>
      </c>
      <c r="E958" s="33" t="s">
        <v>120</v>
      </c>
      <c r="F958" s="11" t="s">
        <v>303</v>
      </c>
      <c r="G958" s="12">
        <v>0.88</v>
      </c>
      <c r="H958" s="12">
        <v>500</v>
      </c>
      <c r="I958" s="216"/>
      <c r="J958" s="216"/>
      <c r="K958" s="12"/>
      <c r="L958" s="12">
        <v>2.5</v>
      </c>
      <c r="M958" s="216"/>
      <c r="N958" s="216"/>
      <c r="O958" s="462">
        <v>500</v>
      </c>
      <c r="P958" s="135"/>
    </row>
    <row r="959" spans="1:16" ht="51">
      <c r="A959" s="332">
        <v>10</v>
      </c>
      <c r="B959" s="436" t="s">
        <v>9</v>
      </c>
      <c r="C959" s="223"/>
      <c r="D959" s="12" t="s">
        <v>403</v>
      </c>
      <c r="E959" s="33">
        <v>5000</v>
      </c>
      <c r="F959" s="11">
        <v>2</v>
      </c>
      <c r="G959" s="12">
        <v>15</v>
      </c>
      <c r="H959" s="12">
        <v>6800</v>
      </c>
      <c r="I959" s="216"/>
      <c r="J959" s="216"/>
      <c r="K959" s="12">
        <v>20</v>
      </c>
      <c r="L959" s="12"/>
      <c r="M959" s="216"/>
      <c r="N959" s="216"/>
      <c r="O959" s="169"/>
      <c r="P959" s="135"/>
    </row>
    <row r="960" spans="1:16" ht="12.75">
      <c r="A960" s="424"/>
      <c r="B960" s="427"/>
      <c r="C960" s="224"/>
      <c r="D960" s="546">
        <v>2006</v>
      </c>
      <c r="E960" s="266">
        <v>5000</v>
      </c>
      <c r="F960" s="55">
        <v>2</v>
      </c>
      <c r="G960" s="87"/>
      <c r="H960" s="54"/>
      <c r="I960" s="437"/>
      <c r="J960" s="437"/>
      <c r="K960" s="54"/>
      <c r="L960" s="54"/>
      <c r="M960" s="437"/>
      <c r="N960" s="437"/>
      <c r="O960" s="169"/>
      <c r="P960" s="135"/>
    </row>
    <row r="961" spans="1:16" ht="12.75">
      <c r="A961" s="424"/>
      <c r="B961" s="427"/>
      <c r="C961" s="224"/>
      <c r="D961" s="547">
        <v>2007</v>
      </c>
      <c r="E961" s="205"/>
      <c r="F961" s="59"/>
      <c r="G961" s="86">
        <v>3.75</v>
      </c>
      <c r="H961" s="58">
        <v>1700</v>
      </c>
      <c r="I961" s="248"/>
      <c r="J961" s="248"/>
      <c r="K961" s="58">
        <v>5</v>
      </c>
      <c r="L961" s="58"/>
      <c r="M961" s="248"/>
      <c r="N961" s="248"/>
      <c r="O961" s="169"/>
      <c r="P961" s="135"/>
    </row>
    <row r="962" spans="1:16" ht="12.75">
      <c r="A962" s="424"/>
      <c r="B962" s="427"/>
      <c r="C962" s="224"/>
      <c r="D962" s="438">
        <v>2008</v>
      </c>
      <c r="E962" s="33"/>
      <c r="F962" s="11"/>
      <c r="G962" s="14">
        <v>3.75</v>
      </c>
      <c r="H962" s="12">
        <v>1700</v>
      </c>
      <c r="I962" s="216"/>
      <c r="J962" s="216"/>
      <c r="K962" s="12">
        <v>5</v>
      </c>
      <c r="L962" s="12"/>
      <c r="M962" s="216"/>
      <c r="N962" s="216"/>
      <c r="O962" s="169"/>
      <c r="P962" s="135"/>
    </row>
    <row r="963" spans="1:16" ht="12.75">
      <c r="A963" s="429"/>
      <c r="B963" s="550"/>
      <c r="C963" s="491"/>
      <c r="D963" s="201">
        <v>2009</v>
      </c>
      <c r="E963" s="33"/>
      <c r="F963" s="11"/>
      <c r="G963" s="14">
        <v>3.75</v>
      </c>
      <c r="H963" s="12">
        <v>1700</v>
      </c>
      <c r="I963" s="216"/>
      <c r="J963" s="216"/>
      <c r="K963" s="12">
        <v>5</v>
      </c>
      <c r="L963" s="12"/>
      <c r="M963" s="216"/>
      <c r="N963" s="216"/>
      <c r="O963" s="169"/>
      <c r="P963" s="135"/>
    </row>
    <row r="964" spans="1:16" ht="12.75">
      <c r="A964" s="260"/>
      <c r="B964" s="443"/>
      <c r="C964" s="225"/>
      <c r="D964" s="201">
        <v>2010</v>
      </c>
      <c r="E964" s="33"/>
      <c r="F964" s="11"/>
      <c r="G964" s="14">
        <v>3.75</v>
      </c>
      <c r="H964" s="12">
        <v>1700</v>
      </c>
      <c r="I964" s="216"/>
      <c r="J964" s="216"/>
      <c r="K964" s="12">
        <v>5</v>
      </c>
      <c r="L964" s="12"/>
      <c r="M964" s="216"/>
      <c r="N964" s="216"/>
      <c r="O964" s="169"/>
      <c r="P964" s="135"/>
    </row>
    <row r="965" spans="1:16" ht="51">
      <c r="A965" s="332"/>
      <c r="B965" s="481" t="s">
        <v>1</v>
      </c>
      <c r="C965" s="357"/>
      <c r="D965" s="397" t="s">
        <v>212</v>
      </c>
      <c r="E965" s="104" t="s">
        <v>33</v>
      </c>
      <c r="F965" s="397" t="s">
        <v>32</v>
      </c>
      <c r="G965" s="420">
        <f>G909+G915+G921+G959+G927+G934+G940+G946+G957+G958</f>
        <v>134.83999999999997</v>
      </c>
      <c r="H965" s="420">
        <f>H921+H959+H927+H934+H940+H946+H951+H957+H958+H909+H915</f>
        <v>36416.39</v>
      </c>
      <c r="I965" s="420">
        <f>I921+I927+I934+I940+I946+I951+I957+I958+I909+I915</f>
        <v>2.8</v>
      </c>
      <c r="J965" s="420">
        <f>J921+J927+J934+J940+J946+J951+J957+J958+J909+J915</f>
        <v>0.85</v>
      </c>
      <c r="K965" s="420">
        <v>80.35</v>
      </c>
      <c r="L965" s="420">
        <f>L915+L921+L934+L946+L957+L958</f>
        <v>35.35</v>
      </c>
      <c r="M965" s="420">
        <f>M921+M927+M934+M940+M946+M951+M957+M958+M909+M915</f>
        <v>525.3</v>
      </c>
      <c r="N965" s="420">
        <f>N921+N927+N934+N940+N946+N951+N957+N958+N909+N915</f>
        <v>374</v>
      </c>
      <c r="O965" s="463"/>
      <c r="P965" s="135"/>
    </row>
    <row r="966" spans="1:16" ht="12.75">
      <c r="A966" s="424"/>
      <c r="B966" s="470"/>
      <c r="C966" s="235"/>
      <c r="D966" s="376">
        <v>2006</v>
      </c>
      <c r="E966" s="328">
        <f>E960+400+E957+E935+E928+E916+E910</f>
        <v>42026</v>
      </c>
      <c r="F966" s="187"/>
      <c r="G966" s="328">
        <f>G910+G916+G922+G928+G935+G941+G957+0.17</f>
        <v>20</v>
      </c>
      <c r="H966" s="328">
        <f>H910+H916+H922+H928+H935+H941+H952+H957+100</f>
        <v>7399.534</v>
      </c>
      <c r="I966" s="328">
        <f>I910+I916+I922+I928+I935+I941+I952+I957</f>
        <v>0.56</v>
      </c>
      <c r="J966" s="328">
        <f>J910+J916+J922+J928+J935+J941+J952+J957</f>
        <v>0.174</v>
      </c>
      <c r="K966" s="328">
        <v>21.19</v>
      </c>
      <c r="L966" s="328">
        <f>L910+L916+L922+L928+L935+L941+L952+L957+0.5</f>
        <v>16.192</v>
      </c>
      <c r="M966" s="328">
        <f>M910+M916+M922+M928+M935+M941+M952+M957</f>
        <v>58.2</v>
      </c>
      <c r="N966" s="328">
        <f>N910+N916+N922+N928+N935+N941+N952+N957</f>
        <v>47.6</v>
      </c>
      <c r="O966" s="378"/>
      <c r="P966" s="135"/>
    </row>
    <row r="967" spans="1:16" ht="12.75">
      <c r="A967" s="424"/>
      <c r="B967" s="470"/>
      <c r="C967" s="235"/>
      <c r="D967" s="376">
        <v>2007</v>
      </c>
      <c r="E967" s="328">
        <f>E911+E929+E936+1400+300+E953</f>
        <v>26926</v>
      </c>
      <c r="F967" s="187"/>
      <c r="G967" s="328">
        <f>G911+G917+G923+G961+G929+G936+G942+G947+0.17</f>
        <v>28.330000000000002</v>
      </c>
      <c r="H967" s="328">
        <f>H911+H917+H923+H961+H929+H936+H942+H947+H953+100</f>
        <v>7132.589999999999</v>
      </c>
      <c r="I967" s="328">
        <f>I911+I917+I923+I929+I936+I942+I947+I953</f>
        <v>0.56</v>
      </c>
      <c r="J967" s="328">
        <f>J911+J917+J923+J929+J936+J942+J947+J953</f>
        <v>0.174</v>
      </c>
      <c r="K967" s="328">
        <v>14.79</v>
      </c>
      <c r="L967" s="328">
        <f>L911+L917+L923+L929+L936+L942+L947+L953+0.5</f>
        <v>4.792</v>
      </c>
      <c r="M967" s="328">
        <f>M911+M917+M923+M929+M936+M942+M947+M953</f>
        <v>116.78</v>
      </c>
      <c r="N967" s="328">
        <f>N911+N917+N923+N929+N936+N942+N947+N953</f>
        <v>81.6</v>
      </c>
      <c r="O967" s="378"/>
      <c r="P967" s="135"/>
    </row>
    <row r="968" spans="1:16" ht="12.75">
      <c r="A968" s="424"/>
      <c r="B968" s="470"/>
      <c r="C968" s="235"/>
      <c r="D968" s="376">
        <v>2008</v>
      </c>
      <c r="E968" s="328">
        <f>E912+E930+E937+1400+300</f>
        <v>25926</v>
      </c>
      <c r="F968" s="187"/>
      <c r="G968" s="328">
        <f>G912+G918+G924+G962+G930+G937+G943+G948+0.18</f>
        <v>28.58</v>
      </c>
      <c r="H968" s="328">
        <f>H912+H918+H924+H962+H930+H937+H943+H948+H954+100</f>
        <v>7212.589999999999</v>
      </c>
      <c r="I968" s="328">
        <f>I912+I918+I924+I930+I937+I943+I948+I954</f>
        <v>0.56</v>
      </c>
      <c r="J968" s="328">
        <f>J912+J918+J924+J930+J937+J943+J948+J954</f>
        <v>0.174</v>
      </c>
      <c r="K968" s="328">
        <v>14.79</v>
      </c>
      <c r="L968" s="328">
        <f>L912+L918+L924+L930+L937+L943+L948+L954+0.5</f>
        <v>4.792</v>
      </c>
      <c r="M968" s="328">
        <f>M912+M918+M924+M930+M937+M943+M948+M954</f>
        <v>116.77000000000001</v>
      </c>
      <c r="N968" s="328">
        <f>N912+N918+N924+N930+N937+N943+N948+N954</f>
        <v>81.6</v>
      </c>
      <c r="O968" s="378"/>
      <c r="P968" s="135"/>
    </row>
    <row r="969" spans="1:16" s="270" customFormat="1" ht="12.75" customHeight="1">
      <c r="A969" s="3" t="s">
        <v>146</v>
      </c>
      <c r="B969" s="3" t="s">
        <v>147</v>
      </c>
      <c r="C969" s="3" t="s">
        <v>148</v>
      </c>
      <c r="D969" s="3">
        <v>1</v>
      </c>
      <c r="E969" s="3">
        <v>2</v>
      </c>
      <c r="F969" s="3">
        <v>3</v>
      </c>
      <c r="G969" s="3">
        <v>4</v>
      </c>
      <c r="H969" s="3">
        <v>5</v>
      </c>
      <c r="I969" s="3">
        <v>6</v>
      </c>
      <c r="J969" s="3">
        <v>7</v>
      </c>
      <c r="K969" s="3">
        <v>8</v>
      </c>
      <c r="L969" s="3">
        <v>9</v>
      </c>
      <c r="M969" s="545">
        <v>10</v>
      </c>
      <c r="N969" s="594">
        <v>11</v>
      </c>
      <c r="O969" s="594"/>
      <c r="P969" s="288"/>
    </row>
    <row r="970" spans="1:16" ht="12.75">
      <c r="A970" s="271"/>
      <c r="B970" s="271"/>
      <c r="C970" s="384"/>
      <c r="D970" s="376">
        <v>2009</v>
      </c>
      <c r="E970" s="97">
        <f>E913+E931+E938+1400</f>
        <v>28026</v>
      </c>
      <c r="F970" s="21"/>
      <c r="G970" s="97">
        <f>G913+G919+G925+G963+G931+G938+G944+G949+0.18</f>
        <v>28.84</v>
      </c>
      <c r="H970" s="97">
        <f>H913+H919+H925+H963+H931+H938+H944+H949+H955+100</f>
        <v>7295.839999999999</v>
      </c>
      <c r="I970" s="97">
        <f>I913+I919+I925+I931+I938+I944+I949+I955</f>
        <v>0.56</v>
      </c>
      <c r="J970" s="97">
        <f>J913+J919+J925+J931+J938+J944+J949+J955</f>
        <v>0.174</v>
      </c>
      <c r="K970" s="97">
        <v>14.79</v>
      </c>
      <c r="L970" s="97">
        <f>L913+L919+L925+L931+L938+L944+L949+L955+0.5</f>
        <v>4.792</v>
      </c>
      <c r="M970" s="97">
        <f>M913+M919+M925+M931+M938+M944+M949+M955</f>
        <v>116.78</v>
      </c>
      <c r="N970" s="97">
        <f>N913+N919+N925+N931+N938+N944+N949+N955</f>
        <v>81.6</v>
      </c>
      <c r="O970" s="459"/>
      <c r="P970" s="135"/>
    </row>
    <row r="971" spans="1:16" ht="12.75">
      <c r="A971" s="136"/>
      <c r="B971" s="136"/>
      <c r="C971" s="136"/>
      <c r="D971" s="376">
        <v>2010</v>
      </c>
      <c r="E971" s="97">
        <f>E914+E932+E939+1400</f>
        <v>30626</v>
      </c>
      <c r="F971" s="21"/>
      <c r="G971" s="97">
        <f>G914+G920+G926+G964+G932+G939+G945+G950+0.18</f>
        <v>29.09</v>
      </c>
      <c r="H971" s="97">
        <f>H914+H920+H926+H964+H932+H939+H945+H950+H956+100</f>
        <v>7375.839999999999</v>
      </c>
      <c r="I971" s="97">
        <f>I914+I920+I926+I932+I939+I945+I950+I956</f>
        <v>0.56</v>
      </c>
      <c r="J971" s="97">
        <f>J914+J920+J926+J932+J939+J945+J950+J956</f>
        <v>0.174</v>
      </c>
      <c r="K971" s="97">
        <v>14.79</v>
      </c>
      <c r="L971" s="97">
        <f>L914+L920+L926+L932+L939+L945+L950+L956+0.5</f>
        <v>4.792</v>
      </c>
      <c r="M971" s="97">
        <f>M914+M920+M926+M932+M939+M945+M950+M956</f>
        <v>116.77000000000001</v>
      </c>
      <c r="N971" s="97">
        <f>N914+N920+N926+N932+N939+N945+N950+N956</f>
        <v>81.6</v>
      </c>
      <c r="O971" s="464"/>
      <c r="P971" s="135"/>
    </row>
    <row r="972" spans="1:16" ht="12.75">
      <c r="A972" s="567" t="s">
        <v>443</v>
      </c>
      <c r="B972" s="568"/>
      <c r="C972" s="568"/>
      <c r="D972" s="568"/>
      <c r="E972" s="568"/>
      <c r="F972" s="568"/>
      <c r="G972" s="568"/>
      <c r="H972" s="568"/>
      <c r="I972" s="568"/>
      <c r="J972" s="568"/>
      <c r="K972" s="568"/>
      <c r="L972" s="568"/>
      <c r="M972" s="568"/>
      <c r="N972" s="569"/>
      <c r="O972" s="551"/>
      <c r="P972" s="135"/>
    </row>
    <row r="973" spans="1:16" s="535" customFormat="1" ht="78.75" customHeight="1">
      <c r="A973" s="145">
        <v>1</v>
      </c>
      <c r="B973" s="148" t="s">
        <v>30</v>
      </c>
      <c r="C973" s="121"/>
      <c r="D973" s="13" t="s">
        <v>212</v>
      </c>
      <c r="E973" s="12">
        <v>400</v>
      </c>
      <c r="F973" s="11">
        <v>2</v>
      </c>
      <c r="G973" s="39"/>
      <c r="H973" s="39"/>
      <c r="I973" s="39"/>
      <c r="J973" s="39"/>
      <c r="K973" s="39"/>
      <c r="L973" s="39"/>
      <c r="M973" s="39"/>
      <c r="N973" s="39"/>
      <c r="O973" s="501"/>
      <c r="P973" s="429"/>
    </row>
    <row r="974" spans="1:16" s="535" customFormat="1" ht="19.5" customHeight="1">
      <c r="A974" s="234"/>
      <c r="B974" s="342"/>
      <c r="C974" s="168"/>
      <c r="D974" s="10">
        <v>2007</v>
      </c>
      <c r="E974" s="12">
        <v>100</v>
      </c>
      <c r="F974" s="11">
        <v>2</v>
      </c>
      <c r="G974" s="39"/>
      <c r="H974" s="39"/>
      <c r="I974" s="39"/>
      <c r="J974" s="39"/>
      <c r="K974" s="39"/>
      <c r="L974" s="39"/>
      <c r="M974" s="39"/>
      <c r="N974" s="39"/>
      <c r="O974" s="501"/>
      <c r="P974" s="429"/>
    </row>
    <row r="975" spans="1:16" s="535" customFormat="1" ht="19.5" customHeight="1">
      <c r="A975" s="234"/>
      <c r="B975" s="342"/>
      <c r="C975" s="168"/>
      <c r="D975" s="10">
        <v>2008</v>
      </c>
      <c r="E975" s="12">
        <v>100</v>
      </c>
      <c r="F975" s="11">
        <v>2</v>
      </c>
      <c r="G975" s="39"/>
      <c r="H975" s="39"/>
      <c r="I975" s="39"/>
      <c r="J975" s="39"/>
      <c r="K975" s="39"/>
      <c r="L975" s="39"/>
      <c r="M975" s="39"/>
      <c r="N975" s="39"/>
      <c r="O975" s="501"/>
      <c r="P975" s="429"/>
    </row>
    <row r="976" spans="1:16" s="535" customFormat="1" ht="19.5" customHeight="1">
      <c r="A976" s="234"/>
      <c r="B976" s="342"/>
      <c r="C976" s="168"/>
      <c r="D976" s="10">
        <v>2009</v>
      </c>
      <c r="E976" s="12">
        <v>100</v>
      </c>
      <c r="F976" s="11">
        <v>2</v>
      </c>
      <c r="G976" s="39"/>
      <c r="H976" s="39"/>
      <c r="I976" s="39"/>
      <c r="J976" s="39"/>
      <c r="K976" s="39"/>
      <c r="L976" s="39"/>
      <c r="M976" s="39"/>
      <c r="N976" s="39"/>
      <c r="O976" s="501"/>
      <c r="P976" s="429"/>
    </row>
    <row r="977" spans="1:16" s="535" customFormat="1" ht="21.75" customHeight="1">
      <c r="A977" s="234"/>
      <c r="B977" s="342"/>
      <c r="C977" s="168"/>
      <c r="D977" s="10">
        <v>2010</v>
      </c>
      <c r="E977" s="12">
        <v>100</v>
      </c>
      <c r="F977" s="11">
        <v>2</v>
      </c>
      <c r="G977" s="39"/>
      <c r="H977" s="39"/>
      <c r="I977" s="39"/>
      <c r="J977" s="39"/>
      <c r="K977" s="39"/>
      <c r="L977" s="39"/>
      <c r="M977" s="39"/>
      <c r="N977" s="39"/>
      <c r="O977" s="501"/>
      <c r="P977" s="429"/>
    </row>
    <row r="978" spans="1:16" ht="63" customHeight="1">
      <c r="A978" s="332"/>
      <c r="B978" s="554" t="s">
        <v>12</v>
      </c>
      <c r="C978" s="240"/>
      <c r="D978" s="397" t="s">
        <v>212</v>
      </c>
      <c r="E978" s="104" t="s">
        <v>34</v>
      </c>
      <c r="F978" s="397" t="s">
        <v>83</v>
      </c>
      <c r="G978" s="420">
        <f aca="true" t="shared" si="11" ref="G978:M978">G965+G865+G902</f>
        <v>3686.9282999999996</v>
      </c>
      <c r="H978" s="420">
        <f t="shared" si="11"/>
        <v>2596327.0570000005</v>
      </c>
      <c r="I978" s="420">
        <f t="shared" si="11"/>
        <v>1131.898</v>
      </c>
      <c r="J978" s="420">
        <f t="shared" si="11"/>
        <v>5.04</v>
      </c>
      <c r="K978" s="420">
        <f t="shared" si="11"/>
        <v>1807.7199999999998</v>
      </c>
      <c r="L978" s="420">
        <f t="shared" si="11"/>
        <v>1377.04</v>
      </c>
      <c r="M978" s="420">
        <f t="shared" si="11"/>
        <v>882.0569999999999</v>
      </c>
      <c r="N978" s="140" t="s">
        <v>84</v>
      </c>
      <c r="P978" s="135"/>
    </row>
    <row r="979" spans="1:16" ht="25.5">
      <c r="A979" s="424"/>
      <c r="B979" s="364"/>
      <c r="C979" s="483" t="s">
        <v>376</v>
      </c>
      <c r="D979" s="376">
        <v>2006</v>
      </c>
      <c r="E979" s="97">
        <f>E966+E903+E866</f>
        <v>1291079.38</v>
      </c>
      <c r="F979" s="14"/>
      <c r="G979" s="328">
        <f>G966+G866+G902</f>
        <v>612.83</v>
      </c>
      <c r="H979" s="328">
        <v>404050.75</v>
      </c>
      <c r="I979" s="328">
        <f>I966+I866+I902</f>
        <v>203.97740000000002</v>
      </c>
      <c r="J979" s="328">
        <f>J966+J866+J902</f>
        <v>1.564</v>
      </c>
      <c r="K979" s="328">
        <f>K966+K866+K902</f>
        <v>268.79</v>
      </c>
      <c r="L979" s="328">
        <f>L966+L866+L902</f>
        <v>295.0594</v>
      </c>
      <c r="M979" s="328">
        <f>M966+M866+M902</f>
        <v>92.308</v>
      </c>
      <c r="N979" s="39" t="s">
        <v>85</v>
      </c>
      <c r="P979" s="135"/>
    </row>
    <row r="980" spans="1:16" ht="25.5">
      <c r="A980" s="424"/>
      <c r="B980" s="364"/>
      <c r="C980" s="68" t="s">
        <v>373</v>
      </c>
      <c r="D980" s="376">
        <v>2007</v>
      </c>
      <c r="E980" s="97">
        <f>E967+E904+E867</f>
        <v>747316.11</v>
      </c>
      <c r="F980" s="14"/>
      <c r="G980" s="328">
        <f aca="true" t="shared" si="12" ref="G980:M981">G967+G867</f>
        <v>503.78957499999996</v>
      </c>
      <c r="H980" s="328">
        <f t="shared" si="12"/>
        <v>348040.62399999995</v>
      </c>
      <c r="I980" s="328">
        <f t="shared" si="12"/>
        <v>118.98540000000003</v>
      </c>
      <c r="J980" s="328">
        <f t="shared" si="12"/>
        <v>0.8739999999999999</v>
      </c>
      <c r="K980" s="328">
        <f t="shared" si="12"/>
        <v>241.26</v>
      </c>
      <c r="L980" s="328">
        <f t="shared" si="12"/>
        <v>291.6514000000001</v>
      </c>
      <c r="M980" s="328">
        <f t="shared" si="12"/>
        <v>172.32</v>
      </c>
      <c r="N980" s="39" t="s">
        <v>86</v>
      </c>
      <c r="P980" s="135"/>
    </row>
    <row r="981" spans="1:16" ht="25.5">
      <c r="A981" s="424"/>
      <c r="B981" s="364"/>
      <c r="C981" s="68" t="s">
        <v>375</v>
      </c>
      <c r="D981" s="376">
        <v>2008</v>
      </c>
      <c r="E981" s="97">
        <f>E968+E905+E868</f>
        <v>2153876.07</v>
      </c>
      <c r="F981" s="14"/>
      <c r="G981" s="328">
        <f t="shared" si="12"/>
        <v>1948.9493999999997</v>
      </c>
      <c r="H981" s="328">
        <f t="shared" si="12"/>
        <v>1450460.706</v>
      </c>
      <c r="I981" s="328">
        <f t="shared" si="12"/>
        <v>700.0793999999999</v>
      </c>
      <c r="J981" s="328">
        <f t="shared" si="12"/>
        <v>0.8739999999999999</v>
      </c>
      <c r="K981" s="328">
        <f t="shared" si="12"/>
        <v>1031.273</v>
      </c>
      <c r="L981" s="328">
        <f t="shared" si="12"/>
        <v>241.292</v>
      </c>
      <c r="M981" s="328">
        <f t="shared" si="12"/>
        <v>162.255</v>
      </c>
      <c r="N981" s="39" t="s">
        <v>87</v>
      </c>
      <c r="P981" s="135"/>
    </row>
    <row r="982" spans="1:16" ht="25.5">
      <c r="A982" s="271"/>
      <c r="B982" s="272"/>
      <c r="C982" s="482" t="s">
        <v>374</v>
      </c>
      <c r="D982" s="376">
        <v>2009</v>
      </c>
      <c r="E982" s="97">
        <f>E970+E906+E869</f>
        <v>403138.82</v>
      </c>
      <c r="F982" s="14"/>
      <c r="G982" s="328">
        <f aca="true" t="shared" si="13" ref="G982:M982">G970+G869</f>
        <v>410.23612399999996</v>
      </c>
      <c r="H982" s="328">
        <f t="shared" si="13"/>
        <v>288255.257</v>
      </c>
      <c r="I982" s="328">
        <f t="shared" si="13"/>
        <v>75.4244</v>
      </c>
      <c r="J982" s="328">
        <f t="shared" si="13"/>
        <v>0.8739999999999999</v>
      </c>
      <c r="K982" s="328">
        <f t="shared" si="13"/>
        <v>212.964</v>
      </c>
      <c r="L982" s="328">
        <f t="shared" si="13"/>
        <v>284.452</v>
      </c>
      <c r="M982" s="328">
        <f t="shared" si="13"/>
        <v>179.824</v>
      </c>
      <c r="N982" s="39" t="s">
        <v>88</v>
      </c>
      <c r="P982" s="135"/>
    </row>
    <row r="983" spans="1:16" ht="25.5">
      <c r="A983" s="136"/>
      <c r="B983" s="138"/>
      <c r="C983" s="136"/>
      <c r="D983" s="376">
        <v>2010</v>
      </c>
      <c r="E983" s="97">
        <f>E971+E907+E871</f>
        <v>335666.04</v>
      </c>
      <c r="F983" s="14"/>
      <c r="G983" s="328">
        <f aca="true" t="shared" si="14" ref="G983:M983">G971+G871</f>
        <v>211.1154</v>
      </c>
      <c r="H983" s="328">
        <f t="shared" si="14"/>
        <v>105519.71599999999</v>
      </c>
      <c r="I983" s="328">
        <f t="shared" si="14"/>
        <v>33.433400000000006</v>
      </c>
      <c r="J983" s="328">
        <f t="shared" si="14"/>
        <v>0.8739999999999999</v>
      </c>
      <c r="K983" s="328">
        <f t="shared" si="14"/>
        <v>53.444</v>
      </c>
      <c r="L983" s="328">
        <f t="shared" si="14"/>
        <v>264.58939999999996</v>
      </c>
      <c r="M983" s="328">
        <f t="shared" si="14"/>
        <v>275.35200000000003</v>
      </c>
      <c r="N983" s="44" t="s">
        <v>89</v>
      </c>
      <c r="P983" s="135"/>
    </row>
  </sheetData>
  <mergeCells count="105">
    <mergeCell ref="A972:N972"/>
    <mergeCell ref="N933:O933"/>
    <mergeCell ref="N969:O969"/>
    <mergeCell ref="N839:O839"/>
    <mergeCell ref="N870:O870"/>
    <mergeCell ref="N895:O895"/>
    <mergeCell ref="A858:O858"/>
    <mergeCell ref="A908:O908"/>
    <mergeCell ref="A852:O852"/>
    <mergeCell ref="A872:N872"/>
    <mergeCell ref="C21:C22"/>
    <mergeCell ref="E21:E22"/>
    <mergeCell ref="F43:F44"/>
    <mergeCell ref="G63:G64"/>
    <mergeCell ref="D21:D22"/>
    <mergeCell ref="D43:D44"/>
    <mergeCell ref="F63:F64"/>
    <mergeCell ref="N811:O811"/>
    <mergeCell ref="N10:O10"/>
    <mergeCell ref="A11:O11"/>
    <mergeCell ref="E43:E44"/>
    <mergeCell ref="L21:L22"/>
    <mergeCell ref="G43:G44"/>
    <mergeCell ref="N21:N22"/>
    <mergeCell ref="F21:F22"/>
    <mergeCell ref="N42:O42"/>
    <mergeCell ref="N130:O130"/>
    <mergeCell ref="C43:C44"/>
    <mergeCell ref="E63:E64"/>
    <mergeCell ref="H63:H64"/>
    <mergeCell ref="N86:O86"/>
    <mergeCell ref="C65:C66"/>
    <mergeCell ref="D65:D66"/>
    <mergeCell ref="N83:O83"/>
    <mergeCell ref="K65:K66"/>
    <mergeCell ref="D63:D64"/>
    <mergeCell ref="N91:O91"/>
    <mergeCell ref="N65:N66"/>
    <mergeCell ref="M21:M22"/>
    <mergeCell ref="G21:G22"/>
    <mergeCell ref="H43:H44"/>
    <mergeCell ref="N90:O90"/>
    <mergeCell ref="N551:O551"/>
    <mergeCell ref="N592:O592"/>
    <mergeCell ref="N161:O161"/>
    <mergeCell ref="A131:O131"/>
    <mergeCell ref="A283:O283"/>
    <mergeCell ref="N630:O630"/>
    <mergeCell ref="N666:O666"/>
    <mergeCell ref="H21:H22"/>
    <mergeCell ref="G65:G66"/>
    <mergeCell ref="H65:H66"/>
    <mergeCell ref="I21:I22"/>
    <mergeCell ref="I65:I66"/>
    <mergeCell ref="J21:J22"/>
    <mergeCell ref="K21:K22"/>
    <mergeCell ref="J65:J66"/>
    <mergeCell ref="N348:O348"/>
    <mergeCell ref="N380:O380"/>
    <mergeCell ref="A214:O214"/>
    <mergeCell ref="N250:O250"/>
    <mergeCell ref="N221:O221"/>
    <mergeCell ref="N258:O258"/>
    <mergeCell ref="N294:O294"/>
    <mergeCell ref="N319:O319"/>
    <mergeCell ref="N226:O226"/>
    <mergeCell ref="C7:C9"/>
    <mergeCell ref="G7:O7"/>
    <mergeCell ref="N9:O9"/>
    <mergeCell ref="I8:O8"/>
    <mergeCell ref="L43:L44"/>
    <mergeCell ref="N190:O190"/>
    <mergeCell ref="C63:C64"/>
    <mergeCell ref="E65:E66"/>
    <mergeCell ref="F65:F66"/>
    <mergeCell ref="M2:O2"/>
    <mergeCell ref="L65:L66"/>
    <mergeCell ref="M65:M66"/>
    <mergeCell ref="A3:O3"/>
    <mergeCell ref="B7:B9"/>
    <mergeCell ref="D7:D9"/>
    <mergeCell ref="A7:A9"/>
    <mergeCell ref="E7:F8"/>
    <mergeCell ref="G8:G9"/>
    <mergeCell ref="H8:H9"/>
    <mergeCell ref="A406:O406"/>
    <mergeCell ref="N354:O354"/>
    <mergeCell ref="N405:O405"/>
    <mergeCell ref="A605:O605"/>
    <mergeCell ref="N451:O451"/>
    <mergeCell ref="N395:O395"/>
    <mergeCell ref="A583:O583"/>
    <mergeCell ref="A528:O528"/>
    <mergeCell ref="A582:O582"/>
    <mergeCell ref="N545:O545"/>
    <mergeCell ref="A810:O810"/>
    <mergeCell ref="N483:O483"/>
    <mergeCell ref="N516:O516"/>
    <mergeCell ref="N416:O416"/>
    <mergeCell ref="N704:O704"/>
    <mergeCell ref="N739:O739"/>
    <mergeCell ref="N772:O772"/>
    <mergeCell ref="N804:O804"/>
    <mergeCell ref="A719:O719"/>
    <mergeCell ref="A674:O674"/>
  </mergeCells>
  <printOptions horizontalCentered="1"/>
  <pageMargins left="0.7874015748031497" right="0.3937007874015748" top="0.7874015748031497" bottom="0.3937007874015748" header="0.4724409448818898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azarova</cp:lastModifiedBy>
  <cp:lastPrinted>2006-09-15T05:46:18Z</cp:lastPrinted>
  <dcterms:created xsi:type="dcterms:W3CDTF">2003-03-12T05:38:30Z</dcterms:created>
  <dcterms:modified xsi:type="dcterms:W3CDTF">2006-10-17T13:36:49Z</dcterms:modified>
  <cp:category/>
  <cp:version/>
  <cp:contentType/>
  <cp:contentStatus/>
</cp:coreProperties>
</file>