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8" yWindow="96" windowWidth="11280" windowHeight="6888" activeTab="3"/>
  </bookViews>
  <sheets>
    <sheet name="№1" sheetId="1" r:id="rId1"/>
    <sheet name="№2" sheetId="2" r:id="rId2"/>
    <sheet name="№3 " sheetId="3" r:id="rId3"/>
    <sheet name="№4" sheetId="4" r:id="rId4"/>
  </sheets>
  <definedNames>
    <definedName name="_xlnm.Print_Area" localSheetId="1">'№2'!$A$1:$K$96</definedName>
    <definedName name="_xlnm.Print_Area" localSheetId="2">'№3 '!$A$1:$K$140</definedName>
    <definedName name="_xlnm.Print_Area" localSheetId="3">'№4'!$A$1:$N$58</definedName>
  </definedNames>
  <calcPr fullCalcOnLoad="1"/>
</workbook>
</file>

<file path=xl/sharedStrings.xml><?xml version="1.0" encoding="utf-8"?>
<sst xmlns="http://schemas.openxmlformats.org/spreadsheetml/2006/main" count="620" uniqueCount="380">
  <si>
    <t>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</si>
  <si>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</si>
  <si>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7 проекта Закона Украины "О Государственном бюджете Украины на 2005 год", принятым Верховной Радой Украины в целом 23.12.2004</t>
  </si>
  <si>
    <t>Приложение 2</t>
  </si>
  <si>
    <t>к решению областного совета</t>
  </si>
  <si>
    <t>по функциональной структуре</t>
  </si>
  <si>
    <t>КФКР</t>
  </si>
  <si>
    <t>Расходы бюджета по функциональной структуре</t>
  </si>
  <si>
    <t xml:space="preserve">                Расходы общего фонда</t>
  </si>
  <si>
    <t>Расходы специального фонда</t>
  </si>
  <si>
    <t>ИТОГО</t>
  </si>
  <si>
    <t>Всего</t>
  </si>
  <si>
    <t xml:space="preserve">в том числе </t>
  </si>
  <si>
    <t>в том числе</t>
  </si>
  <si>
    <t>из него региональные программы</t>
  </si>
  <si>
    <t>оплата труда (код 1110)</t>
  </si>
  <si>
    <t>оплата коммунальных услуг и энергонос. (код 1160)</t>
  </si>
  <si>
    <t>другие расходы</t>
  </si>
  <si>
    <t>региональные прог-раммы и централизованные мероприя-тия</t>
  </si>
  <si>
    <t>бюджет развития</t>
  </si>
  <si>
    <t>010000</t>
  </si>
  <si>
    <t>Государственное управление</t>
  </si>
  <si>
    <t>010116</t>
  </si>
  <si>
    <t>Органы местного самоуправления</t>
  </si>
  <si>
    <t>060000</t>
  </si>
  <si>
    <t>Правоохранительная деятельность и обеспечение безопасности государства</t>
  </si>
  <si>
    <t>061007</t>
  </si>
  <si>
    <t>Другие правоохранительные мероприятия и учреждения</t>
  </si>
  <si>
    <t>070000</t>
  </si>
  <si>
    <t>Образование</t>
  </si>
  <si>
    <t>080000</t>
  </si>
  <si>
    <t>Здравоохранение</t>
  </si>
  <si>
    <t>090000</t>
  </si>
  <si>
    <t>Социальная защита и социальное обеспечение</t>
  </si>
  <si>
    <t>090403</t>
  </si>
  <si>
    <t xml:space="preserve">Выплаты компенсаций реабилитированным </t>
  </si>
  <si>
    <t>090412</t>
  </si>
  <si>
    <t>Прочие расходы на социальную защиту населения</t>
  </si>
  <si>
    <t>090413</t>
  </si>
  <si>
    <t>Помощь по уходу за инвалидом I или II группы вследствие психического расстройства</t>
  </si>
  <si>
    <t>091207</t>
  </si>
  <si>
    <t>091209</t>
  </si>
  <si>
    <t>Финансовая поддержка общественных организаций инвалидов и ветеранов</t>
  </si>
  <si>
    <t>091212</t>
  </si>
  <si>
    <t>090700</t>
  </si>
  <si>
    <t>Приюты для несовершеннолетних</t>
  </si>
  <si>
    <t>Жилищно-коммунальное хозяйство</t>
  </si>
  <si>
    <t>Кинематография</t>
  </si>
  <si>
    <t>Средства массовой информации</t>
  </si>
  <si>
    <t>Периодические издания (газеты и журналы)</t>
  </si>
  <si>
    <t>Книгоиздательство</t>
  </si>
  <si>
    <t>Физкультура и спорт</t>
  </si>
  <si>
    <t>Строительство</t>
  </si>
  <si>
    <t>Капитальные вложения</t>
  </si>
  <si>
    <t>Транспорт, дорожное хозяйство, связь, телекоммуникации и информатика</t>
  </si>
  <si>
    <t xml:space="preserve">Расходы на проведение работ, связанных со строительством, реконструкцией, ремонтом и  содержанием автомобильных дорог </t>
  </si>
  <si>
    <t>Программа стабилизации и социально-экономического развития территорий</t>
  </si>
  <si>
    <t>Поддержка малого и среднего предпринимательства</t>
  </si>
  <si>
    <t>Обслуживание долга</t>
  </si>
  <si>
    <t>Целевые фонды</t>
  </si>
  <si>
    <t>Охрана и рациональное использование природных ресурсов</t>
  </si>
  <si>
    <t xml:space="preserve"> Расходы, не отнесенные к основным  группам</t>
  </si>
  <si>
    <t>Резервный фонд</t>
  </si>
  <si>
    <t>Проведение выборов депутатов местных советов</t>
  </si>
  <si>
    <t xml:space="preserve">Прочие расходы  </t>
  </si>
  <si>
    <t>И Т О Г О   Р А С Х О Д О В:</t>
  </si>
  <si>
    <t>Средства, передаваемые из общего фонда бюджета в бюджет развития (специального фонда)</t>
  </si>
  <si>
    <t>В С Е Г О   Р А С Х О Д О В:</t>
  </si>
  <si>
    <t>__________________________</t>
  </si>
  <si>
    <t xml:space="preserve"> </t>
  </si>
  <si>
    <t>Приложение 3</t>
  </si>
  <si>
    <t xml:space="preserve">                               по главным распорядителям средств</t>
  </si>
  <si>
    <t xml:space="preserve">  Название главного распорядителя кредитов</t>
  </si>
  <si>
    <t>региональные программы и централизованные мероприятия</t>
  </si>
  <si>
    <t>Донецкий областной совет</t>
  </si>
  <si>
    <t>070602</t>
  </si>
  <si>
    <t>Прочие расходы</t>
  </si>
  <si>
    <t>250203</t>
  </si>
  <si>
    <t>Главное управление образования и науки</t>
  </si>
  <si>
    <t>Детско-юношеская спортивная школа главного  управления образования и науки</t>
  </si>
  <si>
    <t xml:space="preserve">Управление здравоохранения </t>
  </si>
  <si>
    <t>Реализация государственных программ</t>
  </si>
  <si>
    <t>Библиотеки</t>
  </si>
  <si>
    <t>в т.ч. социальная поддержка учащихся профессионально - технических учебных заведений, студентов высших учебных заведений всех уровней аккредитации из числа детей-сирот и детей, лишённых родительской опеки</t>
  </si>
  <si>
    <t>Помощь по уходу за инвалидами I или II группы вследствие психического расстройства</t>
  </si>
  <si>
    <t xml:space="preserve">Служба по делам несовершеннолетних </t>
  </si>
  <si>
    <t xml:space="preserve">Управление жилищно-коммунального хозяйства </t>
  </si>
  <si>
    <t>110200  110500</t>
  </si>
  <si>
    <t>Донецкое областное производственное объединение "Киновидеопрокат"</t>
  </si>
  <si>
    <t>Подготовка материалов к своду "Памятники истории и культуры"</t>
  </si>
  <si>
    <t xml:space="preserve">Управление по делам прессы и информации </t>
  </si>
  <si>
    <t xml:space="preserve">Редакционная группа "Реабилитированные историей" </t>
  </si>
  <si>
    <t xml:space="preserve">Управление по вопросам физической культуры и спорта </t>
  </si>
  <si>
    <t xml:space="preserve">Главное управление экономики </t>
  </si>
  <si>
    <t>Главное финансовое управление</t>
  </si>
  <si>
    <t>200200</t>
  </si>
  <si>
    <t>Охрана и рациональное использование земель</t>
  </si>
  <si>
    <t>090411</t>
  </si>
  <si>
    <t>Субвенции общего фонда:</t>
  </si>
  <si>
    <t>в т.ч.</t>
  </si>
  <si>
    <t>компенсация за льготный проезд в городском и пригородном электро- и автотранспорте отдельных категорий граждан</t>
  </si>
  <si>
    <t>льготы на услуги связи</t>
  </si>
  <si>
    <t>воздуш-ным транс-портом</t>
  </si>
  <si>
    <t>железно-дорожным транспор-том</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</si>
  <si>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</si>
  <si>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</si>
  <si>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</si>
  <si>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</si>
  <si>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</si>
  <si>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</si>
  <si>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</si>
  <si>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</si>
  <si>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</si>
  <si>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</si>
  <si>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</si>
  <si>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</si>
  <si>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</si>
  <si>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</si>
  <si>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</si>
  <si>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</si>
  <si>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</si>
  <si>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</si>
  <si>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</si>
  <si>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</si>
  <si>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</si>
  <si>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</si>
  <si>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</si>
  <si>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</si>
  <si>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</si>
  <si>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</si>
  <si>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</si>
  <si>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</si>
  <si>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</si>
  <si>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</si>
  <si>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</si>
  <si>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</si>
  <si>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</si>
  <si>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</si>
  <si>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</si>
  <si>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</si>
  <si>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</si>
  <si>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</si>
  <si>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</si>
  <si>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</si>
  <si>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</si>
  <si>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</si>
  <si>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</si>
  <si>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</si>
  <si>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</si>
  <si>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</si>
  <si>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240601  240602  240603  240604  240605</t>
  </si>
  <si>
    <t>Приложение 1</t>
  </si>
  <si>
    <t>Код</t>
  </si>
  <si>
    <t>Наименование доходов в соответствии с  бюджетной классификацией</t>
  </si>
  <si>
    <t>Общий фонд</t>
  </si>
  <si>
    <t>в т.ч. бюджет развития</t>
  </si>
  <si>
    <t>6=(гр.3+гр.4)</t>
  </si>
  <si>
    <t>Налоговые поступления</t>
  </si>
  <si>
    <t>Х</t>
  </si>
  <si>
    <t>Налоги на доходы, налоги на прибыль, налоги на увеличение рыночной стоимости</t>
  </si>
  <si>
    <t>Налог с доходов физических лиц</t>
  </si>
  <si>
    <t>Налог на прибыль предприятий</t>
  </si>
  <si>
    <t xml:space="preserve"> Налог на прибыль предприятий и организаций, которые относятся к коммунальной собственности</t>
  </si>
  <si>
    <t>Налоги на собственность</t>
  </si>
  <si>
    <t>Налог с владельцев транспортных средств и других самоходных машин и механизмов</t>
  </si>
  <si>
    <t xml:space="preserve">Сборы за специальное использование природных ресурсов </t>
  </si>
  <si>
    <t>Плата за землю</t>
  </si>
  <si>
    <t>Внутренние налоги на товары и услуги</t>
  </si>
  <si>
    <t xml:space="preserve">Плата за выдачу лицензий и сертификатов </t>
  </si>
  <si>
    <t>Плата за государственную регистрацию субъектов предпринимательской деятельности</t>
  </si>
  <si>
    <t>Плата за лицензии на право розничной торговли алкогольными напитками и табачными изделиями</t>
  </si>
  <si>
    <t xml:space="preserve">Плата за торговый патент на некоторые виды                                                                                                                             предпринимательской деятельности </t>
  </si>
  <si>
    <t>Плата за приобретение торговых патентов пунктами продажи нефтепродуктов (автозаправочными станциями, заправочными пунктами)</t>
  </si>
  <si>
    <t>Неналоговые поступления</t>
  </si>
  <si>
    <t>Доходы от собственности и предпринимательской деятельности</t>
  </si>
  <si>
    <t>Поступление средств от возмещения потерь сельскохозяйственного и лесохозяйственного производства</t>
  </si>
  <si>
    <t>Административные сборы и платежи, доходы от некоммерческой  и побочной продажи</t>
  </si>
  <si>
    <t>Поступления от штрафов и финансовых санкций</t>
  </si>
  <si>
    <t>Административные штрафы и другие санкции</t>
  </si>
  <si>
    <t>Другие неналоговые поступления</t>
  </si>
  <si>
    <t>Другие поступления</t>
  </si>
  <si>
    <t>Собственные поступления бюджетных учреждений</t>
  </si>
  <si>
    <t xml:space="preserve">Поступления от приватизации имущества, которое принадлежит  Автономной Республике Крым и имущества, которое находится в коммунальной собственности </t>
  </si>
  <si>
    <t>Сбор за загрязнение окружающей природной среды</t>
  </si>
  <si>
    <t>Итого доходов</t>
  </si>
  <si>
    <t>Официальные трансферты</t>
  </si>
  <si>
    <t>Субвенции</t>
  </si>
  <si>
    <t>Средства, полученные из общего  фонда бюджета   в бюджет развития (специального фонда)</t>
  </si>
  <si>
    <t>Всего доходов</t>
  </si>
  <si>
    <t>Перечисление предпринимателями части стоимости нестандартной продукции, изготовленной по разрешению на временное отклонение от требований соответствующих стандартов качества продукции, выданного Государственным комитетом Украины по стандартизации, метроло</t>
  </si>
  <si>
    <t>Поступления сумм кредиторской и депонентской задолженности  предприятий, организаций и учреждений, по которым истек срок исковой давности</t>
  </si>
  <si>
    <t>Прочие субвенции</t>
  </si>
  <si>
    <t>тыс.грн.</t>
  </si>
  <si>
    <t>Управление по вопросам чрезвычайных ситуаций и по делам защиты населения от последствий Чернобыльской катастрофы</t>
  </si>
  <si>
    <t>Главное управление промышленности, транспорта и связи</t>
  </si>
  <si>
    <t>О70601</t>
  </si>
  <si>
    <t>от ______________ № _______</t>
  </si>
  <si>
    <t>Средства на обеспечение бытовым углем отдельных категорий населения</t>
  </si>
  <si>
    <t>090416</t>
  </si>
  <si>
    <t>Прочие расходы на социальную защиту ветеранов войны и труда</t>
  </si>
  <si>
    <t>090601</t>
  </si>
  <si>
    <t>Дома-интернаты для малолетних инвалидов</t>
  </si>
  <si>
    <t>090901</t>
  </si>
  <si>
    <t>Дома-интернаты (пансионаты) для престарелых и инвалидов системы социальной защиты</t>
  </si>
  <si>
    <t>091101</t>
  </si>
  <si>
    <t>Содержание центров социальных служб для молодежи</t>
  </si>
  <si>
    <t>091102</t>
  </si>
  <si>
    <t>Программы и мероприятия центров социальных служб для молодежи</t>
  </si>
  <si>
    <t>091103</t>
  </si>
  <si>
    <t xml:space="preserve"> Социальные программы и мероприятия государственных органов по делам молодежи</t>
  </si>
  <si>
    <t>091104</t>
  </si>
  <si>
    <t>Социальные программы и мероприятия государственных органов по делам женщин</t>
  </si>
  <si>
    <t>091105</t>
  </si>
  <si>
    <t>Содержание подростковых клубов по месту проживания</t>
  </si>
  <si>
    <t>091106</t>
  </si>
  <si>
    <t xml:space="preserve">Прочие расходы </t>
  </si>
  <si>
    <t>091107</t>
  </si>
  <si>
    <t>Социальные программы и мероприятия государственных органов по делам семьи</t>
  </si>
  <si>
    <t>Льготы, предоставляемые населению (кроме ветеранов войны и труда, воинской службы, органов внутренних дел и граждан, пострадавших вследствие Чернобыльской катастрофы) на оплату жилищно-коммунальных услуг и природного газа</t>
  </si>
  <si>
    <t>091210</t>
  </si>
  <si>
    <t>Службы технического надзора за строительством и капитальным ремонтом</t>
  </si>
  <si>
    <t>091211</t>
  </si>
  <si>
    <t>Централизованные бухгалтерии</t>
  </si>
  <si>
    <t>Обработка информации по начислению и выплате пособий и компенсаций</t>
  </si>
  <si>
    <t>100105</t>
  </si>
  <si>
    <t>в т.ч. расходы на содержание объектов социальной сферы предприятий, которые передаются в коммунальную собственность</t>
  </si>
  <si>
    <t>Культура и искусство, в том числе</t>
  </si>
  <si>
    <t>110102</t>
  </si>
  <si>
    <t>Театры</t>
  </si>
  <si>
    <t>110103</t>
  </si>
  <si>
    <t>Филармонии, музыкальные коллективы и ансамбли  и прочие мероприятия и учреждения по искусству</t>
  </si>
  <si>
    <t>150107</t>
  </si>
  <si>
    <t>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t>
  </si>
  <si>
    <t>150118</t>
  </si>
  <si>
    <t xml:space="preserve">Жилищное строительство и приобретение жилья для отдельных категорий населения  </t>
  </si>
  <si>
    <t>150119</t>
  </si>
  <si>
    <t>Проведение неотложных восстановительных работ, строительство и реконструкция в медицинских учреждениях</t>
  </si>
  <si>
    <t>150120</t>
  </si>
  <si>
    <t>Строительство метрополитена</t>
  </si>
  <si>
    <t>150122</t>
  </si>
  <si>
    <t>Инвестиционные проекты</t>
  </si>
  <si>
    <t>170603</t>
  </si>
  <si>
    <t>Прочие мероприятия в сфере электротранспорта</t>
  </si>
  <si>
    <t>Расходы на проведение работ, связанных со строительством, реконструкцией, ремонтом и  содержанием автомобильных дорог</t>
  </si>
  <si>
    <t>180409</t>
  </si>
  <si>
    <t>Взносы органов власти Автономной Республики Крым и органов местного самоуправления в уставные фонды субъектов предпринимательской деятельности</t>
  </si>
  <si>
    <t>Предупреждение и ликвидация чрезвычайных ситуаций и последствий стихийного бедствия</t>
  </si>
  <si>
    <t>Проведение выборов  депутатов местных советов</t>
  </si>
  <si>
    <t>250205</t>
  </si>
  <si>
    <t>Проведение референдумов</t>
  </si>
  <si>
    <t>250309</t>
  </si>
  <si>
    <t>Средства, передаваемые по взаимным расчетам между местными бюджетами</t>
  </si>
  <si>
    <t>250403</t>
  </si>
  <si>
    <t>Расходы на покрытие прочих задолженостей возникших в предыдущие годы</t>
  </si>
  <si>
    <t>250313</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</si>
  <si>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</si>
  <si>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250316</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</si>
  <si>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t>
  </si>
  <si>
    <t>250318</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</si>
  <si>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</si>
  <si>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Средства, передаваемые в Государственный бюджет из бюджета Автономной Республики Крым, областных и районных бюджетов, городских бюджетов</t>
  </si>
  <si>
    <t>Субвенция из государственного бюджета местным бюджетам на выполнение инвестиционных проектов</t>
  </si>
  <si>
    <t>250326</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</si>
  <si>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</si>
  <si>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250328</t>
  </si>
  <si>
    <t>250329</t>
  </si>
  <si>
    <t>250330</t>
  </si>
  <si>
    <t>250359</t>
  </si>
  <si>
    <t>Субвенция из государственного бюджета местным бюджетам  на бесплатное обеспечение углем на бытовые потребности лицам, которые имеют такое право согласно ст.48 Горного закона Украины</t>
  </si>
  <si>
    <t>250367</t>
  </si>
  <si>
    <t>Субвенция из государственного бюджета местным бюджетам на погашение задолженности по льготам населению за предоставленные услуги связи</t>
  </si>
  <si>
    <t>250368</t>
  </si>
  <si>
    <t>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t>
  </si>
  <si>
    <t>250380</t>
  </si>
  <si>
    <t>250342</t>
  </si>
  <si>
    <t>Субвенция из государственного бюджета  местным бюджетам на социально-экономическое развитие соответствующих территорий</t>
  </si>
  <si>
    <t>250372</t>
  </si>
  <si>
    <t>Субвенция из государственного бюджета областному бюджету на передачу в коммунальную собственность объектов социальной инфраструктуры</t>
  </si>
  <si>
    <t>от________________ № ____</t>
  </si>
  <si>
    <t>Высшие учреждения образования III и IV уровней аккредитации</t>
  </si>
  <si>
    <t>100206</t>
  </si>
  <si>
    <t>Гостиничное хозяйство</t>
  </si>
  <si>
    <t>130112</t>
  </si>
  <si>
    <t>210105</t>
  </si>
  <si>
    <t>Расходы на предупреждение и ликвидацию чрезвычайных ситуаций и последствий стихийного бедствия</t>
  </si>
  <si>
    <t>Образование (учреждения образования, программы и мероприятия в сфере образования), в том числе:</t>
  </si>
  <si>
    <t>стипендии одаренным учащимся, студентам и аспирантам</t>
  </si>
  <si>
    <t>центр переподготовки и повышения квалификации работников органов государственной власти, органов  местного самоуправления, руководителей государственных предприятий, учреждений и организаций</t>
  </si>
  <si>
    <t>Здравоохранение (содержание лечебно-профилактических учреждений, проведение мероприятий и выполнение программ), в том числе</t>
  </si>
  <si>
    <t>Региональные программы и централизованные мероприятия</t>
  </si>
  <si>
    <t xml:space="preserve">Образование (высшие учреждения образования І-ІІ уровней аккредитации; прочие учреждения и мероприятия последипломного образования) </t>
  </si>
  <si>
    <t>Главное управление труда и социальной защиты населения</t>
  </si>
  <si>
    <t>Управление по делам семьи и молодежи</t>
  </si>
  <si>
    <t>070401</t>
  </si>
  <si>
    <t>Внешкольные учреждения образования, мероприятия по  внешкольной работе с детьми (мероприятия по летнему оздоровлению детей и студентов)</t>
  </si>
  <si>
    <t>Социальные программы и мероприятия государственных органов по делам молодежи</t>
  </si>
  <si>
    <t>110502</t>
  </si>
  <si>
    <t>Другие культурно-образовательные учреждения и мероприятия</t>
  </si>
  <si>
    <t>150101</t>
  </si>
  <si>
    <t>прочие мероприятия в сфере электротранспорта</t>
  </si>
  <si>
    <t>Филармонии, музыкальные коллективы и ансамбли  и прочие меприятия и учреждения по искусству</t>
  </si>
  <si>
    <t xml:space="preserve">Культура                                                                                                                                                            Прочие мероприятия и учреждения в области исскуства и культуры  </t>
  </si>
  <si>
    <t>Образование (высшие учреждения образования І-ІІ уровней аккредитации; прочие учреждения, мероприятия последипломного образования), в том числе</t>
  </si>
  <si>
    <t>стипендии одаренным учащимся и студентам</t>
  </si>
  <si>
    <t>120201</t>
  </si>
  <si>
    <t>Физическая культура и спорт (содержание учреждений физкультуры и спорта, проведение учебно-тренировочных сборов, соревнований и мероприятий)</t>
  </si>
  <si>
    <t>Высшие учреждения образования І-ІІ уровней аккредитации</t>
  </si>
  <si>
    <t>080400</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</si>
  <si>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</si>
  <si>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Управление градостроительства и архитектуры</t>
  </si>
  <si>
    <t>Облгосадминистрация</t>
  </si>
  <si>
    <t>180109</t>
  </si>
  <si>
    <t>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</si>
  <si>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</si>
  <si>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Субвенция из государственного бюджета областному бюджету на социально-экономическое развитие</t>
  </si>
  <si>
    <t>250404</t>
  </si>
  <si>
    <t>Подготовка материалов к издательству 10,11,12 томов книги "Памяти Украины"</t>
  </si>
  <si>
    <t>090417</t>
  </si>
  <si>
    <t>Расходы на захоронение участников бонвых действий</t>
  </si>
  <si>
    <t xml:space="preserve">Специализированные поликлиники                   (врачебно-физкультурный диспансер) </t>
  </si>
  <si>
    <t>250325</t>
  </si>
  <si>
    <t>Субвенция из областного бюджета на содержание приюта для несовершеннолетних</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</si>
  <si>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а также участникам боевых действий в Афганистане и военных конфликтов в зарубежных странах </t>
  </si>
  <si>
    <t>от _______________      № _______</t>
  </si>
  <si>
    <t>Доходы областного бюджета на 2005 год</t>
  </si>
  <si>
    <t xml:space="preserve">  Специальный фонд</t>
  </si>
  <si>
    <t>14060900</t>
  </si>
  <si>
    <t>Плата за государственную регистрацию, кроме платы за регистрацию субъектов предпринимательской деятельности</t>
  </si>
  <si>
    <t xml:space="preserve"> Поступления от размещения  в учреждениях банков временно свободных бюджетных  средств </t>
  </si>
  <si>
    <t xml:space="preserve"> Плата за аренду целостных имущественных комплексов и другого государственного имущества </t>
  </si>
  <si>
    <t>24060800</t>
  </si>
  <si>
    <t>Поступления от сбора за проведение гастрольных мероприятий</t>
  </si>
  <si>
    <t>41021000</t>
  </si>
  <si>
    <t>41021200</t>
  </si>
  <si>
    <t>41021300</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</si>
  <si>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</si>
  <si>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41030400</t>
  </si>
  <si>
    <t>41030500</t>
  </si>
  <si>
    <t>Субвенция на выполнение собственных полномочий территориальных громад сел, поселков, городов и их объединений</t>
  </si>
  <si>
    <t>41030600</t>
  </si>
  <si>
    <t>41030800</t>
  </si>
  <si>
    <t>41030900</t>
  </si>
  <si>
    <t>41031000</t>
  </si>
  <si>
    <t xml:space="preserve">Субвенция из государственного бюджета областному бюджету Донецкой области на мероприятия, связанные с завершением реконструкции областной травматологической больницы </t>
  </si>
  <si>
    <t>41033900</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</si>
  <si>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</si>
  <si>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Субвенция из государственного бюджета местным бюджетам на строительство и приобретение жилья для инвалидов-глухих и инвалидов-слепых</t>
  </si>
  <si>
    <t>41034700</t>
  </si>
  <si>
    <t>41034800</t>
  </si>
  <si>
    <t>41035000</t>
  </si>
  <si>
    <t>41032200</t>
  </si>
  <si>
    <t>Субвенция из государственного бюджета местным бюджетам на социально-экономическое развитие соответствующих территорий</t>
  </si>
  <si>
    <t>41035400</t>
  </si>
  <si>
    <t>Субвенция из государственного бюджета местным бюджетам на передачу в коммунальную собственность объектов социальной инфраструктуры</t>
  </si>
  <si>
    <t>Приложение 4</t>
  </si>
  <si>
    <t>Наименование административно-территориальных единиц</t>
  </si>
  <si>
    <t>Бесплатное обеспечение углем на бытовые потребности лицам, имеющим такое право в соответствии со ст. 48 Горного Закона Украины</t>
  </si>
  <si>
    <t>Субвенция областного бюджета на содержание приютов для несовершеннолетних</t>
  </si>
  <si>
    <t>ВСЕГО</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</si>
  <si>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</si>
  <si>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компенсация за льготный междугородний проезд</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</si>
  <si>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t>
  </si>
  <si>
    <t>Кировское</t>
  </si>
  <si>
    <t>Расходы на захоронение участников боевых действий</t>
  </si>
  <si>
    <t xml:space="preserve">Управление культуры </t>
  </si>
  <si>
    <t xml:space="preserve">Главное управление капитального строительства </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</si>
  <si>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</si>
  <si>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 на выплату помощи семьям с детьми, малообеспеченным семьям, инвалидам с детства  и детям-инвалидам</t>
  </si>
  <si>
    <t>Расходы областного бюджета на 2005 год</t>
  </si>
  <si>
    <t xml:space="preserve">              Распределение расходов областного бюджета на 2005 год</t>
  </si>
  <si>
    <t xml:space="preserve">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</si>
  <si>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t>
  </si>
  <si>
    <t>природного газа, услуг тепло-, водоснабжения и водоотведения, квартирной платы, вывозу бытового мусора и жидких нечистот</t>
  </si>
  <si>
    <t xml:space="preserve">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t>
  </si>
  <si>
    <t>на приобретение твердого и жидкого печного бытового топлива и сжиженного газа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</si>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</sst>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0.000"/>
    <numFmt numFmtId="181" formatCode="#,##0.0000"/>
    <numFmt numFmtId="182" formatCode="#,##0.000000"/>
    <numFmt numFmtId="183" formatCode="0.0%"/>
  </numFmts>
  <fonts count="16">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b/>
      <sz val="11"/>
      <name val="Times New Roman"/>
      <family val="1"/>
    </font>
    <font>
      <sz val="10"/>
      <color indexed="8"/>
      <name val="Times New Roman"/>
      <family val="1"/>
    </font>
    <font>
      <b/>
      <sz val="10"/>
      <color indexed="8"/>
      <name val="Times New Roman"/>
      <family val="1"/>
    </font>
    <font>
      <u val="single"/>
      <sz val="7.5"/>
      <color indexed="12"/>
      <name val="Arial Cyr"/>
      <family val="0"/>
    </font>
    <font>
      <u val="single"/>
      <sz val="7.5"/>
      <color indexed="36"/>
      <name val="Arial Cyr"/>
      <family val="0"/>
    </font>
    <font>
      <b/>
      <sz val="14"/>
      <name val="Times New Roman"/>
      <family val="1"/>
    </font>
    <font>
      <sz val="12"/>
      <name val="Times New Roman"/>
      <family val="1"/>
    </font>
  </fonts>
  <fills count="2">
    <fill>
      <patternFill/>
    </fill>
    <fill>
      <patternFill patternType="gray125"/>
    </fill>
  </fills>
  <borders count="39">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9">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5" xfId="0" applyFont="1" applyFill="1" applyBorder="1" applyAlignment="1">
      <alignment horizontal="left" wrapText="1"/>
    </xf>
    <xf numFmtId="0" fontId="3" fillId="0" borderId="0" xfId="0" applyFont="1" applyFill="1" applyAlignment="1">
      <alignment/>
    </xf>
    <xf numFmtId="49" fontId="1" fillId="0" borderId="5" xfId="0" applyNumberFormat="1" applyFont="1" applyFill="1" applyBorder="1" applyAlignment="1">
      <alignment horizontal="left" vertical="center" wrapText="1"/>
    </xf>
    <xf numFmtId="0" fontId="3" fillId="0" borderId="0" xfId="0" applyFont="1" applyFill="1" applyBorder="1" applyAlignment="1">
      <alignment/>
    </xf>
    <xf numFmtId="0" fontId="1" fillId="0" borderId="5" xfId="0" applyFont="1" applyFill="1" applyBorder="1" applyAlignment="1">
      <alignment horizontal="left" vertical="center" wrapText="1"/>
    </xf>
    <xf numFmtId="172" fontId="1" fillId="0" borderId="5" xfId="0" applyNumberFormat="1" applyFont="1" applyFill="1" applyBorder="1" applyAlignment="1">
      <alignment/>
    </xf>
    <xf numFmtId="0" fontId="3" fillId="0" borderId="5" xfId="0" applyFont="1" applyFill="1" applyBorder="1" applyAlignment="1">
      <alignment horizontal="left" wrapText="1"/>
    </xf>
    <xf numFmtId="172" fontId="3" fillId="0" borderId="5" xfId="0" applyNumberFormat="1" applyFont="1" applyFill="1" applyBorder="1" applyAlignment="1">
      <alignment/>
    </xf>
    <xf numFmtId="172" fontId="3" fillId="0" borderId="0" xfId="0" applyNumberFormat="1" applyFont="1" applyFill="1" applyBorder="1" applyAlignment="1">
      <alignment/>
    </xf>
    <xf numFmtId="173" fontId="3" fillId="0" borderId="0" xfId="0" applyNumberFormat="1" applyFont="1" applyFill="1" applyAlignment="1">
      <alignment/>
    </xf>
    <xf numFmtId="172" fontId="1" fillId="0" borderId="5" xfId="0" applyNumberFormat="1" applyFont="1" applyFill="1" applyBorder="1" applyAlignment="1">
      <alignment horizontal="right"/>
    </xf>
    <xf numFmtId="0" fontId="0" fillId="0" borderId="0" xfId="0" applyFont="1" applyFill="1" applyAlignment="1">
      <alignment/>
    </xf>
    <xf numFmtId="172" fontId="1" fillId="0" borderId="0" xfId="0" applyNumberFormat="1" applyFont="1" applyFill="1" applyAlignment="1">
      <alignment/>
    </xf>
    <xf numFmtId="173" fontId="1"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5"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Border="1" applyAlignment="1">
      <alignment/>
    </xf>
    <xf numFmtId="173" fontId="0" fillId="0" borderId="0" xfId="0" applyNumberFormat="1" applyFill="1" applyAlignment="1">
      <alignment/>
    </xf>
    <xf numFmtId="1" fontId="0" fillId="0" borderId="0" xfId="0" applyNumberFormat="1" applyFill="1" applyAlignment="1">
      <alignment/>
    </xf>
    <xf numFmtId="172" fontId="5" fillId="0" borderId="5" xfId="0" applyNumberFormat="1" applyFont="1" applyFill="1" applyBorder="1" applyAlignment="1">
      <alignment horizontal="center"/>
    </xf>
    <xf numFmtId="172" fontId="3" fillId="0" borderId="5" xfId="0" applyNumberFormat="1" applyFont="1" applyFill="1" applyBorder="1" applyAlignment="1">
      <alignment horizontal="right"/>
    </xf>
    <xf numFmtId="0" fontId="1" fillId="0" borderId="5" xfId="0" applyFont="1" applyFill="1" applyBorder="1" applyAlignment="1">
      <alignment horizontal="left" wrapText="1" shrinkToFit="1"/>
    </xf>
    <xf numFmtId="172" fontId="1" fillId="0" borderId="5" xfId="0" applyNumberFormat="1" applyFont="1" applyFill="1" applyBorder="1" applyAlignment="1">
      <alignment horizontal="center"/>
    </xf>
    <xf numFmtId="0" fontId="4" fillId="0" borderId="0" xfId="0" applyFont="1" applyFill="1" applyAlignment="1">
      <alignment horizontal="center"/>
    </xf>
    <xf numFmtId="0" fontId="1" fillId="0" borderId="5" xfId="0" applyFont="1" applyFill="1" applyBorder="1" applyAlignment="1">
      <alignment horizontal="left" vertical="center" wrapText="1" shrinkToFit="1"/>
    </xf>
    <xf numFmtId="172" fontId="4" fillId="0" borderId="0" xfId="0" applyNumberFormat="1" applyFont="1" applyFill="1" applyAlignment="1">
      <alignment horizontal="center"/>
    </xf>
    <xf numFmtId="49" fontId="1" fillId="0" borderId="5" xfId="0" applyNumberFormat="1" applyFont="1" applyFill="1" applyBorder="1" applyAlignment="1">
      <alignment horizontal="left" wrapText="1"/>
    </xf>
    <xf numFmtId="0" fontId="1" fillId="0" borderId="5" xfId="0" applyNumberFormat="1" applyFont="1" applyFill="1" applyBorder="1" applyAlignment="1">
      <alignment horizontal="left" wrapText="1"/>
    </xf>
    <xf numFmtId="0" fontId="1" fillId="0" borderId="0" xfId="0" applyFont="1" applyFill="1" applyAlignment="1">
      <alignment horizontal="left" vertical="top"/>
    </xf>
    <xf numFmtId="0" fontId="3" fillId="0" borderId="5" xfId="0" applyFont="1" applyFill="1" applyBorder="1" applyAlignment="1">
      <alignment horizontal="left" vertical="center" wrapText="1"/>
    </xf>
    <xf numFmtId="49" fontId="3" fillId="0" borderId="5"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xf>
    <xf numFmtId="173" fontId="4" fillId="0" borderId="0" xfId="0" applyNumberFormat="1" applyFont="1" applyAlignment="1">
      <alignment horizontal="center"/>
    </xf>
    <xf numFmtId="49" fontId="1" fillId="0" borderId="0" xfId="0" applyNumberFormat="1" applyFont="1" applyFill="1" applyAlignment="1">
      <alignment horizontal="center" vertical="top"/>
    </xf>
    <xf numFmtId="49" fontId="3" fillId="0" borderId="4"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172" fontId="3" fillId="0" borderId="7" xfId="0" applyNumberFormat="1" applyFont="1" applyFill="1" applyBorder="1" applyAlignment="1">
      <alignment horizontal="right"/>
    </xf>
    <xf numFmtId="49" fontId="1" fillId="0" borderId="6" xfId="0" applyNumberFormat="1" applyFont="1" applyFill="1" applyBorder="1" applyAlignment="1">
      <alignment horizontal="center" vertical="top" wrapText="1"/>
    </xf>
    <xf numFmtId="172" fontId="1" fillId="0" borderId="7" xfId="0" applyNumberFormat="1" applyFont="1" applyFill="1" applyBorder="1" applyAlignment="1">
      <alignment horizontal="right"/>
    </xf>
    <xf numFmtId="49" fontId="3" fillId="0" borderId="5" xfId="0" applyNumberFormat="1" applyFont="1" applyFill="1" applyBorder="1" applyAlignment="1">
      <alignment horizontal="left" vertical="top" wrapText="1"/>
    </xf>
    <xf numFmtId="172" fontId="3" fillId="0" borderId="5" xfId="0" applyNumberFormat="1" applyFont="1" applyFill="1" applyBorder="1" applyAlignment="1">
      <alignment horizontal="right" vertical="top"/>
    </xf>
    <xf numFmtId="172" fontId="3" fillId="0" borderId="7" xfId="0" applyNumberFormat="1" applyFont="1" applyFill="1" applyBorder="1" applyAlignment="1">
      <alignment horizontal="right" vertical="top"/>
    </xf>
    <xf numFmtId="49" fontId="3" fillId="0" borderId="6" xfId="0" applyNumberFormat="1" applyFont="1" applyFill="1" applyBorder="1" applyAlignment="1">
      <alignment horizontal="center" vertical="top"/>
    </xf>
    <xf numFmtId="49" fontId="1" fillId="0" borderId="6" xfId="0" applyNumberFormat="1" applyFont="1" applyFill="1" applyBorder="1" applyAlignment="1">
      <alignment horizontal="center" vertical="top"/>
    </xf>
    <xf numFmtId="0" fontId="1" fillId="0" borderId="5" xfId="0" applyFont="1" applyFill="1" applyBorder="1" applyAlignment="1">
      <alignment vertical="top" wrapText="1"/>
    </xf>
    <xf numFmtId="0" fontId="3" fillId="0" borderId="5" xfId="0" applyFont="1" applyFill="1" applyBorder="1" applyAlignment="1">
      <alignment horizontal="left" vertical="top" wrapText="1"/>
    </xf>
    <xf numFmtId="172" fontId="1" fillId="0" borderId="7" xfId="0" applyNumberFormat="1" applyFont="1" applyFill="1" applyBorder="1" applyAlignment="1">
      <alignment/>
    </xf>
    <xf numFmtId="0" fontId="1" fillId="0" borderId="5" xfId="0" applyFont="1" applyFill="1" applyBorder="1" applyAlignment="1">
      <alignment horizontal="left" vertical="top" wrapText="1" shrinkToFit="1"/>
    </xf>
    <xf numFmtId="0" fontId="1" fillId="0" borderId="6" xfId="0" applyFont="1" applyFill="1" applyBorder="1" applyAlignment="1">
      <alignment/>
    </xf>
    <xf numFmtId="0" fontId="1" fillId="0" borderId="5" xfId="0" applyFont="1" applyFill="1" applyBorder="1" applyAlignment="1">
      <alignment/>
    </xf>
    <xf numFmtId="172" fontId="3" fillId="0" borderId="8" xfId="0" applyNumberFormat="1" applyFont="1" applyFill="1" applyBorder="1" applyAlignment="1">
      <alignment horizontal="right"/>
    </xf>
    <xf numFmtId="172" fontId="3" fillId="0" borderId="9" xfId="0" applyNumberFormat="1" applyFont="1" applyFill="1" applyBorder="1" applyAlignment="1">
      <alignment horizontal="right"/>
    </xf>
    <xf numFmtId="4" fontId="1" fillId="0" borderId="0" xfId="0" applyNumberFormat="1" applyFont="1" applyFill="1" applyAlignment="1">
      <alignment/>
    </xf>
    <xf numFmtId="49"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xf>
    <xf numFmtId="49" fontId="3" fillId="0" borderId="10" xfId="0" applyNumberFormat="1" applyFont="1" applyFill="1" applyBorder="1" applyAlignment="1">
      <alignment horizontal="center" vertical="top"/>
    </xf>
    <xf numFmtId="0" fontId="3" fillId="0" borderId="11" xfId="0" applyNumberFormat="1" applyFont="1" applyFill="1" applyBorder="1" applyAlignment="1">
      <alignment horizontal="left" vertical="center" wrapText="1"/>
    </xf>
    <xf numFmtId="172" fontId="3" fillId="0" borderId="11" xfId="0" applyNumberFormat="1" applyFont="1" applyFill="1" applyBorder="1" applyAlignment="1">
      <alignment horizontal="right"/>
    </xf>
    <xf numFmtId="172" fontId="3" fillId="0" borderId="12" xfId="0" applyNumberFormat="1" applyFont="1" applyFill="1" applyBorder="1" applyAlignment="1">
      <alignment horizontal="right"/>
    </xf>
    <xf numFmtId="0" fontId="6" fillId="0" borderId="0" xfId="0" applyFont="1" applyFill="1" applyBorder="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172" fontId="3" fillId="0" borderId="7" xfId="0" applyNumberFormat="1" applyFont="1" applyFill="1" applyBorder="1" applyAlignment="1">
      <alignment/>
    </xf>
    <xf numFmtId="0" fontId="4" fillId="0" borderId="5" xfId="0" applyNumberFormat="1" applyFont="1" applyFill="1" applyBorder="1" applyAlignment="1">
      <alignment horizontal="left" vertical="center" wrapText="1"/>
    </xf>
    <xf numFmtId="0" fontId="1" fillId="0" borderId="5" xfId="0" applyFont="1" applyFill="1" applyBorder="1" applyAlignment="1">
      <alignment vertical="center"/>
    </xf>
    <xf numFmtId="172" fontId="6" fillId="0" borderId="0" xfId="0" applyNumberFormat="1" applyFont="1" applyFill="1" applyAlignment="1">
      <alignment/>
    </xf>
    <xf numFmtId="172" fontId="0" fillId="0" borderId="0" xfId="0" applyNumberFormat="1" applyFont="1" applyFill="1" applyAlignment="1">
      <alignment/>
    </xf>
    <xf numFmtId="0" fontId="1" fillId="0" borderId="5" xfId="0" applyFont="1" applyFill="1" applyBorder="1" applyAlignment="1">
      <alignment vertical="center" wrapText="1"/>
    </xf>
    <xf numFmtId="172" fontId="1" fillId="0" borderId="5" xfId="0" applyNumberFormat="1" applyFont="1" applyFill="1" applyBorder="1" applyAlignment="1">
      <alignment vertical="center"/>
    </xf>
    <xf numFmtId="172" fontId="1" fillId="0" borderId="5" xfId="0" applyNumberFormat="1" applyFont="1" applyFill="1" applyBorder="1" applyAlignment="1">
      <alignment/>
    </xf>
    <xf numFmtId="172" fontId="1" fillId="0" borderId="5" xfId="0" applyNumberFormat="1" applyFont="1" applyFill="1" applyBorder="1" applyAlignment="1">
      <alignment horizontal="left"/>
    </xf>
    <xf numFmtId="0" fontId="3" fillId="0" borderId="5" xfId="0" applyFont="1" applyFill="1" applyBorder="1" applyAlignment="1">
      <alignment vertical="top" wrapText="1"/>
    </xf>
    <xf numFmtId="172" fontId="3" fillId="0" borderId="8" xfId="0" applyNumberFormat="1" applyFont="1" applyFill="1" applyBorder="1" applyAlignment="1">
      <alignment/>
    </xf>
    <xf numFmtId="172" fontId="3" fillId="0" borderId="9" xfId="0" applyNumberFormat="1" applyFont="1" applyFill="1" applyBorder="1" applyAlignment="1">
      <alignment/>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0" fontId="5" fillId="0" borderId="0" xfId="0" applyFont="1" applyFill="1" applyAlignment="1">
      <alignment/>
    </xf>
    <xf numFmtId="49" fontId="4" fillId="0" borderId="0" xfId="0" applyNumberFormat="1" applyFont="1" applyFill="1" applyAlignment="1">
      <alignment horizontal="center" vertical="top"/>
    </xf>
    <xf numFmtId="0" fontId="4" fillId="0" borderId="0" xfId="0" applyFont="1" applyFill="1" applyAlignment="1">
      <alignment horizontal="left" wrapText="1" shrinkToFit="1"/>
    </xf>
    <xf numFmtId="0" fontId="1" fillId="0" borderId="4" xfId="0" applyFont="1" applyFill="1" applyBorder="1" applyAlignment="1">
      <alignment horizontal="center" vertical="center"/>
    </xf>
    <xf numFmtId="0" fontId="1" fillId="0" borderId="0" xfId="0" applyFont="1" applyFill="1" applyBorder="1" applyAlignment="1">
      <alignment horizontal="center" wrapText="1"/>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wrapText="1" shrinkToFit="1"/>
    </xf>
    <xf numFmtId="0" fontId="1" fillId="0" borderId="4" xfId="0" applyFont="1" applyFill="1" applyBorder="1" applyAlignment="1">
      <alignment horizontal="center"/>
    </xf>
    <xf numFmtId="173" fontId="7" fillId="0" borderId="0" xfId="0" applyNumberFormat="1" applyFont="1" applyFill="1" applyBorder="1" applyAlignment="1">
      <alignment horizontal="center"/>
    </xf>
    <xf numFmtId="0" fontId="7" fillId="0" borderId="0" xfId="0" applyFont="1" applyFill="1" applyAlignment="1">
      <alignment horizontal="center"/>
    </xf>
    <xf numFmtId="49" fontId="1" fillId="0" borderId="10" xfId="0" applyNumberFormat="1" applyFont="1" applyFill="1" applyBorder="1" applyAlignment="1">
      <alignment horizontal="center" vertical="top"/>
    </xf>
    <xf numFmtId="0" fontId="1" fillId="0" borderId="11" xfId="0" applyFont="1" applyFill="1" applyBorder="1" applyAlignment="1">
      <alignment horizontal="left" wrapText="1" shrinkToFit="1"/>
    </xf>
    <xf numFmtId="172" fontId="1" fillId="0" borderId="11" xfId="0" applyNumberFormat="1" applyFont="1" applyFill="1" applyBorder="1" applyAlignment="1">
      <alignment horizontal="center"/>
    </xf>
    <xf numFmtId="172" fontId="1" fillId="0" borderId="12" xfId="0" applyNumberFormat="1" applyFont="1" applyFill="1" applyBorder="1" applyAlignment="1">
      <alignment horizontal="center"/>
    </xf>
    <xf numFmtId="172" fontId="10"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5" xfId="0" applyFont="1" applyFill="1" applyBorder="1" applyAlignment="1">
      <alignment horizontal="left" wrapText="1" shrinkToFit="1"/>
    </xf>
    <xf numFmtId="172" fontId="3" fillId="0" borderId="5" xfId="0" applyNumberFormat="1" applyFont="1" applyFill="1" applyBorder="1" applyAlignment="1">
      <alignment horizontal="center"/>
    </xf>
    <xf numFmtId="172" fontId="3" fillId="0" borderId="7" xfId="0" applyNumberFormat="1" applyFont="1" applyFill="1" applyBorder="1" applyAlignment="1">
      <alignment horizontal="center"/>
    </xf>
    <xf numFmtId="0" fontId="1" fillId="0" borderId="5" xfId="0" applyFont="1" applyFill="1" applyBorder="1" applyAlignment="1">
      <alignment wrapText="1" shrinkToFit="1"/>
    </xf>
    <xf numFmtId="172" fontId="1" fillId="0" borderId="5" xfId="0" applyNumberFormat="1" applyFont="1" applyFill="1" applyBorder="1" applyAlignment="1">
      <alignment horizontal="center" vertical="center"/>
    </xf>
    <xf numFmtId="172" fontId="1" fillId="0" borderId="7" xfId="0" applyNumberFormat="1" applyFont="1" applyFill="1" applyBorder="1" applyAlignment="1">
      <alignment horizontal="center" vertical="center"/>
    </xf>
    <xf numFmtId="172" fontId="11" fillId="0" borderId="5" xfId="0" applyNumberFormat="1" applyFont="1" applyFill="1" applyBorder="1" applyAlignment="1">
      <alignment horizontal="center"/>
    </xf>
    <xf numFmtId="172" fontId="7" fillId="0" borderId="0" xfId="0" applyNumberFormat="1" applyFont="1" applyFill="1" applyAlignment="1">
      <alignment horizontal="center"/>
    </xf>
    <xf numFmtId="0" fontId="10" fillId="0" borderId="5" xfId="0" applyFont="1" applyFill="1" applyBorder="1" applyAlignment="1">
      <alignment wrapText="1"/>
    </xf>
    <xf numFmtId="0" fontId="1" fillId="0" borderId="5" xfId="0" applyFont="1" applyFill="1" applyBorder="1" applyAlignment="1">
      <alignment horizontal="justify" vertical="top" wrapText="1"/>
    </xf>
    <xf numFmtId="0" fontId="3" fillId="0" borderId="5" xfId="0" applyFont="1" applyFill="1" applyBorder="1" applyAlignment="1">
      <alignment horizontal="left" vertical="top" wrapText="1" shrinkToFit="1"/>
    </xf>
    <xf numFmtId="172" fontId="3" fillId="0" borderId="8" xfId="0" applyNumberFormat="1" applyFont="1" applyFill="1" applyBorder="1" applyAlignment="1">
      <alignment horizontal="center"/>
    </xf>
    <xf numFmtId="172" fontId="3" fillId="0" borderId="9" xfId="0" applyNumberFormat="1" applyFont="1" applyFill="1" applyBorder="1" applyAlignment="1">
      <alignment horizontal="center"/>
    </xf>
    <xf numFmtId="172" fontId="4" fillId="0" borderId="0" xfId="0" applyNumberFormat="1" applyFont="1" applyFill="1" applyAlignment="1">
      <alignment horizontal="left" wrapText="1" shrinkToFit="1"/>
    </xf>
    <xf numFmtId="172" fontId="3" fillId="0" borderId="0" xfId="0" applyNumberFormat="1" applyFont="1" applyFill="1" applyAlignment="1">
      <alignment horizontal="center"/>
    </xf>
    <xf numFmtId="0" fontId="2" fillId="0" borderId="0" xfId="0" applyFont="1" applyFill="1" applyAlignment="1">
      <alignment wrapText="1"/>
    </xf>
    <xf numFmtId="0" fontId="14"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172" fontId="5" fillId="0" borderId="13" xfId="0" applyNumberFormat="1" applyFont="1" applyFill="1" applyBorder="1" applyAlignment="1">
      <alignment horizontal="center"/>
    </xf>
    <xf numFmtId="0" fontId="5" fillId="0" borderId="13" xfId="0" applyFont="1" applyFill="1" applyBorder="1" applyAlignment="1">
      <alignment horizontal="center"/>
    </xf>
    <xf numFmtId="172" fontId="5" fillId="0" borderId="11" xfId="0" applyNumberFormat="1" applyFont="1" applyFill="1" applyBorder="1" applyAlignment="1">
      <alignment horizontal="center"/>
    </xf>
    <xf numFmtId="0" fontId="4" fillId="0" borderId="13" xfId="0" applyFont="1" applyFill="1" applyBorder="1" applyAlignment="1">
      <alignment/>
    </xf>
    <xf numFmtId="179" fontId="5" fillId="0" borderId="13" xfId="0" applyNumberFormat="1" applyFont="1" applyFill="1" applyBorder="1" applyAlignment="1">
      <alignment horizontal="center"/>
    </xf>
    <xf numFmtId="179" fontId="5" fillId="0" borderId="14" xfId="0" applyNumberFormat="1" applyFont="1" applyFill="1" applyBorder="1" applyAlignment="1">
      <alignment horizontal="center"/>
    </xf>
    <xf numFmtId="173" fontId="15" fillId="0" borderId="0" xfId="0" applyNumberFormat="1" applyFont="1" applyFill="1" applyAlignment="1">
      <alignment horizontal="right"/>
    </xf>
    <xf numFmtId="0" fontId="4" fillId="0" borderId="0" xfId="0" applyFont="1" applyFill="1" applyAlignment="1">
      <alignment/>
    </xf>
    <xf numFmtId="0" fontId="4" fillId="0" borderId="6" xfId="0" applyFont="1" applyFill="1" applyBorder="1" applyAlignment="1">
      <alignment/>
    </xf>
    <xf numFmtId="0" fontId="5" fillId="0" borderId="5" xfId="0" applyFont="1" applyFill="1" applyBorder="1" applyAlignment="1">
      <alignment horizontal="center"/>
    </xf>
    <xf numFmtId="0" fontId="4" fillId="0" borderId="5" xfId="0" applyFont="1" applyFill="1" applyBorder="1" applyAlignment="1">
      <alignment/>
    </xf>
    <xf numFmtId="179" fontId="5" fillId="0" borderId="5" xfId="0" applyNumberFormat="1" applyFont="1" applyFill="1" applyBorder="1" applyAlignment="1">
      <alignment horizontal="center"/>
    </xf>
    <xf numFmtId="179" fontId="5" fillId="0" borderId="15" xfId="0" applyNumberFormat="1" applyFont="1" applyFill="1" applyBorder="1" applyAlignment="1">
      <alignment horizontal="center"/>
    </xf>
    <xf numFmtId="172" fontId="5" fillId="0" borderId="15" xfId="0" applyNumberFormat="1" applyFont="1" applyFill="1" applyBorder="1" applyAlignment="1">
      <alignment horizontal="center"/>
    </xf>
    <xf numFmtId="0" fontId="4" fillId="0" borderId="16" xfId="0" applyFont="1" applyFill="1" applyBorder="1" applyAlignment="1">
      <alignment/>
    </xf>
    <xf numFmtId="172" fontId="5" fillId="0" borderId="8" xfId="0" applyNumberFormat="1" applyFont="1" applyFill="1" applyBorder="1" applyAlignment="1">
      <alignment horizontal="center"/>
    </xf>
    <xf numFmtId="172" fontId="5" fillId="0" borderId="8" xfId="0" applyNumberFormat="1" applyFont="1" applyFill="1" applyBorder="1" applyAlignment="1" applyProtection="1">
      <alignment horizontal="center"/>
      <protection/>
    </xf>
    <xf numFmtId="172" fontId="5" fillId="0" borderId="17" xfId="0" applyNumberFormat="1" applyFont="1" applyFill="1" applyBorder="1" applyAlignment="1">
      <alignment horizontal="center"/>
    </xf>
    <xf numFmtId="0" fontId="9" fillId="0" borderId="2" xfId="0" applyFont="1" applyFill="1" applyBorder="1" applyAlignment="1">
      <alignment vertical="center"/>
    </xf>
    <xf numFmtId="172" fontId="2" fillId="0" borderId="2" xfId="0" applyNumberFormat="1" applyFont="1" applyFill="1" applyBorder="1" applyAlignment="1">
      <alignment horizontal="center"/>
    </xf>
    <xf numFmtId="172" fontId="2" fillId="0" borderId="2" xfId="0" applyNumberFormat="1" applyFont="1" applyFill="1" applyBorder="1" applyAlignment="1" applyProtection="1">
      <alignment horizontal="center"/>
      <protection/>
    </xf>
    <xf numFmtId="173" fontId="15" fillId="0" borderId="0" xfId="0" applyNumberFormat="1" applyFont="1" applyFill="1" applyAlignment="1">
      <alignment horizontal="center"/>
    </xf>
    <xf numFmtId="172" fontId="2" fillId="0" borderId="0" xfId="0" applyNumberFormat="1" applyFont="1" applyFill="1" applyAlignment="1">
      <alignment horizontal="center"/>
    </xf>
    <xf numFmtId="172" fontId="2" fillId="0" borderId="12" xfId="0" applyNumberFormat="1" applyFont="1" applyFill="1" applyBorder="1" applyAlignment="1">
      <alignment horizontal="center"/>
    </xf>
    <xf numFmtId="172" fontId="2" fillId="0" borderId="7" xfId="0" applyNumberFormat="1" applyFont="1" applyFill="1" applyBorder="1" applyAlignment="1">
      <alignment horizontal="center"/>
    </xf>
    <xf numFmtId="172" fontId="2" fillId="0" borderId="18" xfId="0" applyNumberFormat="1" applyFont="1" applyFill="1" applyBorder="1" applyAlignment="1">
      <alignment horizontal="center"/>
    </xf>
    <xf numFmtId="172" fontId="2" fillId="0" borderId="4" xfId="0" applyNumberFormat="1" applyFont="1" applyFill="1" applyBorder="1" applyAlignment="1">
      <alignment horizontal="center"/>
    </xf>
    <xf numFmtId="0" fontId="3" fillId="0" borderId="3" xfId="0" applyFont="1" applyFill="1" applyBorder="1" applyAlignment="1">
      <alignment horizontal="center"/>
    </xf>
    <xf numFmtId="49" fontId="1" fillId="0" borderId="19" xfId="0" applyNumberFormat="1" applyFont="1" applyFill="1" applyBorder="1" applyAlignment="1">
      <alignment vertical="top"/>
    </xf>
    <xf numFmtId="0" fontId="3" fillId="0" borderId="20" xfId="0" applyFont="1" applyFill="1" applyBorder="1" applyAlignment="1">
      <alignment/>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172" fontId="1" fillId="0" borderId="15" xfId="0" applyNumberFormat="1" applyFont="1" applyFill="1" applyBorder="1" applyAlignment="1">
      <alignment horizontal="right"/>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6" xfId="0" applyFont="1" applyFill="1" applyBorder="1" applyAlignment="1">
      <alignment horizontal="center" wrapText="1"/>
    </xf>
    <xf numFmtId="0" fontId="3" fillId="0" borderId="8" xfId="0" applyFont="1" applyFill="1" applyBorder="1" applyAlignment="1">
      <alignment horizontal="center" wrapText="1"/>
    </xf>
    <xf numFmtId="0" fontId="1" fillId="0" borderId="0" xfId="0" applyFont="1" applyFill="1" applyBorder="1" applyAlignment="1">
      <alignment/>
    </xf>
    <xf numFmtId="0" fontId="2" fillId="0" borderId="0" xfId="0" applyFont="1" applyFill="1" applyAlignment="1">
      <alignment horizontal="center" vertical="top"/>
    </xf>
    <xf numFmtId="172" fontId="1" fillId="0" borderId="13" xfId="0" applyNumberFormat="1" applyFont="1" applyFill="1" applyBorder="1" applyAlignment="1">
      <alignment horizontal="right"/>
    </xf>
    <xf numFmtId="49" fontId="1" fillId="0" borderId="24" xfId="0" applyNumberFormat="1" applyFont="1" applyFill="1" applyBorder="1" applyAlignment="1">
      <alignment vertical="top"/>
    </xf>
    <xf numFmtId="172" fontId="1" fillId="0" borderId="25"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26" xfId="0" applyNumberFormat="1" applyFont="1" applyFill="1" applyBorder="1" applyAlignment="1">
      <alignment horizontal="center"/>
    </xf>
    <xf numFmtId="0" fontId="3" fillId="0" borderId="5" xfId="0" applyFont="1" applyFill="1" applyBorder="1" applyAlignment="1">
      <alignment horizontal="center" wrapText="1" shrinkToFit="1"/>
    </xf>
    <xf numFmtId="172" fontId="1" fillId="0" borderId="15" xfId="0" applyNumberFormat="1" applyFont="1" applyFill="1" applyBorder="1" applyAlignment="1">
      <alignment horizontal="center"/>
    </xf>
    <xf numFmtId="0" fontId="1" fillId="0" borderId="27" xfId="0" applyFont="1" applyFill="1" applyBorder="1" applyAlignment="1">
      <alignment horizontal="center" vertical="center"/>
    </xf>
    <xf numFmtId="172" fontId="1" fillId="0" borderId="18" xfId="0" applyNumberFormat="1" applyFont="1" applyFill="1" applyBorder="1" applyAlignment="1">
      <alignment horizontal="center"/>
    </xf>
    <xf numFmtId="49" fontId="1" fillId="0" borderId="20" xfId="0" applyNumberFormat="1" applyFont="1" applyFill="1" applyBorder="1" applyAlignment="1">
      <alignment horizontal="center" vertical="top"/>
    </xf>
    <xf numFmtId="172" fontId="1" fillId="0" borderId="28" xfId="0" applyNumberFormat="1" applyFont="1" applyFill="1" applyBorder="1" applyAlignment="1">
      <alignment horizontal="center"/>
    </xf>
    <xf numFmtId="49" fontId="3" fillId="0" borderId="29" xfId="0" applyNumberFormat="1" applyFont="1" applyFill="1" applyBorder="1" applyAlignment="1">
      <alignment horizontal="center" vertical="top"/>
    </xf>
    <xf numFmtId="0" fontId="3" fillId="0" borderId="30" xfId="0" applyFont="1" applyFill="1" applyBorder="1" applyAlignment="1">
      <alignment horizontal="left" wrapText="1" shrinkToFit="1"/>
    </xf>
    <xf numFmtId="172" fontId="3" fillId="0" borderId="30" xfId="0" applyNumberFormat="1" applyFont="1" applyFill="1" applyBorder="1" applyAlignment="1">
      <alignment horizontal="center"/>
    </xf>
    <xf numFmtId="172" fontId="3" fillId="0" borderId="31" xfId="0" applyNumberFormat="1" applyFont="1" applyFill="1" applyBorder="1" applyAlignment="1">
      <alignment horizontal="center"/>
    </xf>
    <xf numFmtId="49" fontId="4" fillId="0" borderId="32"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4" fillId="0" borderId="33" xfId="0" applyFont="1" applyFill="1" applyBorder="1" applyAlignment="1">
      <alignment horizontal="center"/>
    </xf>
    <xf numFmtId="0" fontId="4" fillId="0" borderId="25" xfId="0" applyFont="1" applyFill="1" applyBorder="1" applyAlignment="1">
      <alignment vertical="top" wrapText="1"/>
    </xf>
    <xf numFmtId="9" fontId="4" fillId="0" borderId="25" xfId="0" applyNumberFormat="1" applyFont="1" applyFill="1" applyBorder="1" applyAlignment="1">
      <alignment vertical="center" wrapText="1"/>
    </xf>
    <xf numFmtId="0" fontId="1" fillId="0" borderId="0" xfId="0" applyFont="1" applyFill="1" applyAlignment="1">
      <alignment horizontal="left"/>
    </xf>
    <xf numFmtId="0" fontId="2" fillId="0" borderId="0" xfId="0" applyFont="1" applyFill="1" applyAlignment="1">
      <alignment horizontal="center" vertical="center"/>
    </xf>
    <xf numFmtId="49" fontId="1" fillId="0" borderId="3"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3" xfId="0" applyFont="1" applyFill="1" applyBorder="1" applyAlignment="1">
      <alignment horizontal="center" wrapText="1" shrinkToFit="1"/>
    </xf>
    <xf numFmtId="0" fontId="1" fillId="0" borderId="21" xfId="0" applyFont="1" applyFill="1" applyBorder="1" applyAlignment="1">
      <alignment horizontal="center" wrapText="1" shrinkToFit="1"/>
    </xf>
    <xf numFmtId="0" fontId="1" fillId="0" borderId="2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4" xfId="0" applyFont="1" applyFill="1" applyBorder="1" applyAlignment="1">
      <alignment horizontal="center"/>
    </xf>
    <xf numFmtId="0" fontId="0" fillId="0" borderId="35" xfId="0" applyBorder="1" applyAlignment="1">
      <alignment horizont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172" fontId="1"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16" xfId="0" applyFont="1" applyFill="1" applyBorder="1" applyAlignment="1">
      <alignment horizontal="center" wrapText="1" shrinkToFit="1"/>
    </xf>
    <xf numFmtId="0" fontId="3" fillId="0" borderId="8" xfId="0" applyFont="1" applyFill="1" applyBorder="1" applyAlignment="1">
      <alignment horizontal="center" wrapText="1" shrinkToFit="1"/>
    </xf>
    <xf numFmtId="0" fontId="3" fillId="0" borderId="6" xfId="0" applyFont="1" applyFill="1" applyBorder="1" applyAlignment="1">
      <alignment horizontal="center" wrapText="1" shrinkToFit="1"/>
    </xf>
    <xf numFmtId="49" fontId="1" fillId="0" borderId="2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 fillId="0" borderId="2" xfId="0" applyFont="1" applyFill="1" applyBorder="1" applyAlignment="1">
      <alignment horizontal="center" vertical="center" wrapText="1"/>
    </xf>
    <xf numFmtId="172" fontId="1" fillId="0" borderId="15" xfId="0" applyNumberFormat="1" applyFont="1" applyFill="1" applyBorder="1" applyAlignment="1">
      <alignment horizontal="right"/>
    </xf>
    <xf numFmtId="172" fontId="3" fillId="0" borderId="5" xfId="0" applyNumberFormat="1" applyFont="1" applyFill="1" applyBorder="1" applyAlignment="1">
      <alignment horizontal="right"/>
    </xf>
    <xf numFmtId="172" fontId="1" fillId="0" borderId="7" xfId="0" applyNumberFormat="1" applyFont="1" applyFill="1" applyBorder="1" applyAlignment="1">
      <alignment horizontal="right"/>
    </xf>
    <xf numFmtId="172" fontId="1" fillId="0" borderId="5" xfId="0" applyNumberFormat="1" applyFont="1" applyFill="1" applyBorder="1" applyAlignment="1">
      <alignment horizontal="right"/>
    </xf>
    <xf numFmtId="172" fontId="1" fillId="0" borderId="7" xfId="0" applyNumberFormat="1" applyFont="1" applyFill="1" applyBorder="1" applyAlignment="1">
      <alignment/>
    </xf>
    <xf numFmtId="0" fontId="7" fillId="0" borderId="1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72" fontId="1" fillId="0" borderId="14" xfId="0" applyNumberFormat="1" applyFont="1" applyFill="1" applyBorder="1" applyAlignment="1">
      <alignment horizontal="right"/>
    </xf>
    <xf numFmtId="172" fontId="1" fillId="0" borderId="13" xfId="0" applyNumberFormat="1" applyFont="1" applyFill="1" applyBorder="1" applyAlignment="1">
      <alignment horizontal="right"/>
    </xf>
    <xf numFmtId="0" fontId="1" fillId="0" borderId="1" xfId="0" applyFont="1" applyFill="1" applyBorder="1" applyAlignment="1">
      <alignment horizontal="right"/>
    </xf>
    <xf numFmtId="0" fontId="5" fillId="0" borderId="3"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left"/>
    </xf>
    <xf numFmtId="0" fontId="2" fillId="0" borderId="0" xfId="0" applyFont="1" applyFill="1" applyAlignment="1">
      <alignment horizontal="center" wrapText="1"/>
    </xf>
    <xf numFmtId="9" fontId="3" fillId="0" borderId="3"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6" xfId="0" applyFont="1" applyFill="1" applyBorder="1" applyAlignment="1">
      <alignment horizontal="center"/>
    </xf>
    <xf numFmtId="0" fontId="3" fillId="0" borderId="22" xfId="0" applyFont="1" applyFill="1" applyBorder="1" applyAlignment="1">
      <alignment horizontal="center"/>
    </xf>
    <xf numFmtId="9" fontId="3" fillId="0" borderId="36"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172" fontId="2" fillId="0" borderId="3" xfId="0" applyNumberFormat="1" applyFont="1" applyFill="1" applyBorder="1" applyAlignment="1">
      <alignment horizontal="center" vertical="center"/>
    </xf>
    <xf numFmtId="172" fontId="2" fillId="0" borderId="21" xfId="0" applyNumberFormat="1" applyFont="1" applyFill="1" applyBorder="1" applyAlignment="1">
      <alignment horizontal="center" vertical="center"/>
    </xf>
    <xf numFmtId="172" fontId="2" fillId="0" borderId="2" xfId="0" applyNumberFormat="1" applyFont="1" applyFill="1" applyBorder="1" applyAlignment="1">
      <alignment horizontal="center" vertical="center"/>
    </xf>
    <xf numFmtId="0" fontId="15" fillId="0" borderId="0" xfId="0" applyFont="1" applyFill="1" applyAlignment="1">
      <alignment horizontal="left"/>
    </xf>
    <xf numFmtId="49" fontId="1" fillId="0" borderId="33" xfId="0" applyNumberFormat="1" applyFont="1" applyFill="1" applyBorder="1" applyAlignment="1">
      <alignment horizontal="center" vertical="top"/>
    </xf>
    <xf numFmtId="9" fontId="4" fillId="0" borderId="5" xfId="0" applyNumberFormat="1" applyFont="1" applyFill="1" applyBorder="1" applyAlignment="1">
      <alignment vertical="center" wrapText="1"/>
    </xf>
    <xf numFmtId="172" fontId="1" fillId="0" borderId="26" xfId="0" applyNumberFormat="1" applyFont="1" applyFill="1" applyBorder="1" applyAlignment="1">
      <alignment horizontal="right"/>
    </xf>
    <xf numFmtId="172" fontId="1" fillId="0" borderId="25" xfId="0" applyNumberFormat="1" applyFont="1" applyFill="1" applyBorder="1" applyAlignment="1">
      <alignment horizontal="right"/>
    </xf>
    <xf numFmtId="172" fontId="3" fillId="0" borderId="25" xfId="0" applyNumberFormat="1" applyFont="1" applyFill="1" applyBorder="1" applyAlignment="1">
      <alignment horizontal="right"/>
    </xf>
    <xf numFmtId="172" fontId="1" fillId="0" borderId="18" xfId="0" applyNumberFormat="1" applyFont="1" applyFill="1" applyBorder="1" applyAlignment="1">
      <alignment horizontal="right"/>
    </xf>
    <xf numFmtId="49" fontId="1" fillId="0" borderId="37" xfId="0" applyNumberFormat="1" applyFont="1" applyFill="1" applyBorder="1" applyAlignment="1">
      <alignment horizontal="center" vertical="top"/>
    </xf>
    <xf numFmtId="172" fontId="1" fillId="0" borderId="26" xfId="0" applyNumberFormat="1" applyFont="1" applyFill="1" applyBorder="1" applyAlignment="1">
      <alignment/>
    </xf>
    <xf numFmtId="172" fontId="1" fillId="0" borderId="18" xfId="0" applyNumberFormat="1" applyFont="1" applyFill="1" applyBorder="1" applyAlignment="1">
      <alignment/>
    </xf>
    <xf numFmtId="0" fontId="3" fillId="0" borderId="33" xfId="0" applyFont="1" applyFill="1" applyBorder="1" applyAlignment="1">
      <alignment/>
    </xf>
    <xf numFmtId="49" fontId="1" fillId="0" borderId="33" xfId="0" applyNumberFormat="1" applyFont="1" applyFill="1" applyBorder="1" applyAlignment="1">
      <alignment horizontal="center" vertical="top" wrapText="1"/>
    </xf>
    <xf numFmtId="0" fontId="1" fillId="0" borderId="13" xfId="0" applyFont="1" applyFill="1" applyBorder="1" applyAlignment="1">
      <alignment horizontal="left" wrapText="1"/>
    </xf>
    <xf numFmtId="49" fontId="3" fillId="0" borderId="10" xfId="0" applyNumberFormat="1" applyFont="1" applyFill="1" applyBorder="1" applyAlignment="1">
      <alignment horizontal="center" vertical="top" wrapText="1"/>
    </xf>
    <xf numFmtId="0" fontId="3" fillId="0" borderId="11" xfId="0" applyFont="1" applyFill="1" applyBorder="1" applyAlignment="1">
      <alignment horizontal="left" wrapText="1"/>
    </xf>
    <xf numFmtId="9" fontId="4" fillId="0" borderId="38" xfId="0" applyNumberFormat="1" applyFont="1" applyFill="1" applyBorder="1" applyAlignment="1">
      <alignment horizontal="left" vertical="center" wrapText="1"/>
    </xf>
    <xf numFmtId="9" fontId="4" fillId="0" borderId="13" xfId="0" applyNumberFormat="1" applyFont="1" applyFill="1" applyBorder="1" applyAlignment="1">
      <alignment horizontal="left" vertical="center" wrapText="1"/>
    </xf>
    <xf numFmtId="9" fontId="4" fillId="0" borderId="25" xfId="0" applyNumberFormat="1" applyFont="1" applyFill="1" applyBorder="1" applyAlignment="1">
      <alignment horizontal="left" vertical="center" wrapText="1"/>
    </xf>
    <xf numFmtId="9" fontId="4" fillId="0" borderId="5" xfId="0" applyNumberFormat="1" applyFont="1" applyFill="1" applyBorder="1" applyAlignment="1">
      <alignment horizontal="left" vertical="center" wrapText="1"/>
    </xf>
    <xf numFmtId="9" fontId="4" fillId="0" borderId="38" xfId="0" applyNumberFormat="1" applyFont="1" applyFill="1" applyBorder="1" applyAlignment="1">
      <alignment vertical="center" wrapText="1"/>
    </xf>
    <xf numFmtId="9" fontId="4" fillId="0" borderId="13" xfId="0" applyNumberFormat="1" applyFont="1" applyFill="1" applyBorder="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9"/>
  <sheetViews>
    <sheetView zoomScale="50" zoomScaleNormal="50" workbookViewId="0" topLeftCell="A61">
      <selection activeCell="P61" sqref="P61"/>
    </sheetView>
  </sheetViews>
  <sheetFormatPr defaultColWidth="9.00390625" defaultRowHeight="12.75"/>
  <cols>
    <col min="1" max="1" width="10.75390625" style="106" customWidth="1"/>
    <col min="2" max="2" width="56.50390625" style="107" customWidth="1"/>
    <col min="3" max="3" width="10.50390625" style="49" customWidth="1"/>
    <col min="4" max="4" width="9.50390625" style="49" customWidth="1"/>
    <col min="5" max="5" width="9.125" style="49" customWidth="1"/>
    <col min="6" max="6" width="11.50390625" style="49" customWidth="1"/>
    <col min="7" max="10" width="9.375" style="49" bestFit="1" customWidth="1"/>
    <col min="11" max="16384" width="9.125" style="49" customWidth="1"/>
  </cols>
  <sheetData>
    <row r="1" spans="2:6" ht="12.75">
      <c r="B1" s="49"/>
      <c r="D1" s="205" t="s">
        <v>151</v>
      </c>
      <c r="E1" s="205"/>
      <c r="F1" s="205"/>
    </row>
    <row r="2" spans="4:6" ht="12.75">
      <c r="D2" s="205" t="s">
        <v>4</v>
      </c>
      <c r="E2" s="205"/>
      <c r="F2" s="205"/>
    </row>
    <row r="3" spans="4:6" ht="12.75">
      <c r="D3" s="205" t="s">
        <v>323</v>
      </c>
      <c r="E3" s="205"/>
      <c r="F3" s="205"/>
    </row>
    <row r="4" spans="5:6" ht="14.25" customHeight="1">
      <c r="E4" s="205"/>
      <c r="F4" s="205"/>
    </row>
    <row r="5" ht="3.75" customHeight="1" hidden="1"/>
    <row r="6" spans="1:6" ht="15" customHeight="1">
      <c r="A6" s="206" t="s">
        <v>324</v>
      </c>
      <c r="B6" s="206"/>
      <c r="C6" s="206"/>
      <c r="D6" s="206"/>
      <c r="E6" s="206"/>
      <c r="F6" s="206"/>
    </row>
    <row r="7" ht="12.75" customHeight="1">
      <c r="F7" s="3" t="s">
        <v>192</v>
      </c>
    </row>
    <row r="8" ht="12" thickBot="1"/>
    <row r="9" ht="12" customHeight="1" hidden="1"/>
    <row r="10" spans="1:6" ht="13.5" thickBot="1">
      <c r="A10" s="207" t="s">
        <v>152</v>
      </c>
      <c r="B10" s="209" t="s">
        <v>153</v>
      </c>
      <c r="C10" s="211" t="s">
        <v>154</v>
      </c>
      <c r="D10" s="213" t="s">
        <v>325</v>
      </c>
      <c r="E10" s="214"/>
      <c r="F10" s="215" t="s">
        <v>11</v>
      </c>
    </row>
    <row r="11" spans="1:6" ht="39.75" thickBot="1">
      <c r="A11" s="208"/>
      <c r="B11" s="210"/>
      <c r="C11" s="212"/>
      <c r="D11" s="108" t="s">
        <v>11</v>
      </c>
      <c r="E11" s="109" t="s">
        <v>155</v>
      </c>
      <c r="F11" s="216"/>
    </row>
    <row r="12" spans="1:6" ht="13.5" thickBot="1">
      <c r="A12" s="110">
        <v>1</v>
      </c>
      <c r="B12" s="111">
        <v>2</v>
      </c>
      <c r="C12" s="112">
        <v>3</v>
      </c>
      <c r="D12" s="112">
        <v>4</v>
      </c>
      <c r="E12" s="112">
        <v>5</v>
      </c>
      <c r="F12" s="112" t="s">
        <v>156</v>
      </c>
    </row>
    <row r="13" spans="1:7" s="114" customFormat="1" ht="13.5" thickBot="1">
      <c r="A13" s="196">
        <v>10000000</v>
      </c>
      <c r="B13" s="197" t="s">
        <v>157</v>
      </c>
      <c r="C13" s="198">
        <f>C14+C20+C22</f>
        <v>598581.7</v>
      </c>
      <c r="D13" s="198">
        <f>D18+D22</f>
        <v>36050</v>
      </c>
      <c r="E13" s="198" t="s">
        <v>158</v>
      </c>
      <c r="F13" s="199">
        <f>C13+D13</f>
        <v>634631.7</v>
      </c>
      <c r="G13" s="113"/>
    </row>
    <row r="14" spans="1:6" ht="26.25">
      <c r="A14" s="115">
        <v>11000000</v>
      </c>
      <c r="B14" s="116" t="s">
        <v>159</v>
      </c>
      <c r="C14" s="117">
        <f>C15+C16</f>
        <v>493165.7</v>
      </c>
      <c r="D14" s="117" t="s">
        <v>158</v>
      </c>
      <c r="E14" s="117" t="s">
        <v>158</v>
      </c>
      <c r="F14" s="118">
        <f>F15+F16</f>
        <v>493165.7</v>
      </c>
    </row>
    <row r="15" spans="1:6" ht="12.75">
      <c r="A15" s="71">
        <v>11010000</v>
      </c>
      <c r="B15" s="47" t="s">
        <v>160</v>
      </c>
      <c r="C15" s="119">
        <v>492735.7</v>
      </c>
      <c r="D15" s="48" t="s">
        <v>158</v>
      </c>
      <c r="E15" s="48" t="s">
        <v>158</v>
      </c>
      <c r="F15" s="120">
        <f>C15</f>
        <v>492735.7</v>
      </c>
    </row>
    <row r="16" spans="1:6" ht="12.75">
      <c r="A16" s="71">
        <v>11020000</v>
      </c>
      <c r="B16" s="47" t="s">
        <v>161</v>
      </c>
      <c r="C16" s="48">
        <f>C17</f>
        <v>430</v>
      </c>
      <c r="D16" s="48" t="s">
        <v>158</v>
      </c>
      <c r="E16" s="48" t="s">
        <v>158</v>
      </c>
      <c r="F16" s="120">
        <f>C16</f>
        <v>430</v>
      </c>
    </row>
    <row r="17" spans="1:6" ht="26.25">
      <c r="A17" s="71">
        <v>11020200</v>
      </c>
      <c r="B17" s="47" t="s">
        <v>162</v>
      </c>
      <c r="C17" s="119">
        <v>430</v>
      </c>
      <c r="D17" s="48" t="s">
        <v>158</v>
      </c>
      <c r="E17" s="48" t="s">
        <v>158</v>
      </c>
      <c r="F17" s="120">
        <f>C17</f>
        <v>430</v>
      </c>
    </row>
    <row r="18" spans="1:6" ht="12.75">
      <c r="A18" s="71">
        <v>12000000</v>
      </c>
      <c r="B18" s="47" t="s">
        <v>163</v>
      </c>
      <c r="C18" s="48" t="s">
        <v>158</v>
      </c>
      <c r="D18" s="48">
        <f>D19</f>
        <v>34750</v>
      </c>
      <c r="E18" s="48" t="s">
        <v>158</v>
      </c>
      <c r="F18" s="120">
        <f>F19</f>
        <v>76000</v>
      </c>
    </row>
    <row r="19" spans="1:6" ht="26.25">
      <c r="A19" s="71">
        <v>12020000</v>
      </c>
      <c r="B19" s="47" t="s">
        <v>164</v>
      </c>
      <c r="C19" s="48" t="s">
        <v>158</v>
      </c>
      <c r="D19" s="119">
        <v>34750</v>
      </c>
      <c r="E19" s="48" t="s">
        <v>158</v>
      </c>
      <c r="F19" s="120">
        <f>F20</f>
        <v>76000</v>
      </c>
    </row>
    <row r="20" spans="1:6" ht="16.5" customHeight="1">
      <c r="A20" s="71">
        <v>13000000</v>
      </c>
      <c r="B20" s="47" t="s">
        <v>165</v>
      </c>
      <c r="C20" s="48">
        <f>C21</f>
        <v>76000</v>
      </c>
      <c r="D20" s="48" t="s">
        <v>158</v>
      </c>
      <c r="E20" s="48" t="s">
        <v>158</v>
      </c>
      <c r="F20" s="120">
        <f>F21</f>
        <v>76000</v>
      </c>
    </row>
    <row r="21" spans="1:6" ht="12.75">
      <c r="A21" s="71">
        <v>13050000</v>
      </c>
      <c r="B21" s="47" t="s">
        <v>166</v>
      </c>
      <c r="C21" s="119">
        <v>76000</v>
      </c>
      <c r="D21" s="48" t="s">
        <v>158</v>
      </c>
      <c r="E21" s="48" t="s">
        <v>158</v>
      </c>
      <c r="F21" s="120">
        <f>C21</f>
        <v>76000</v>
      </c>
    </row>
    <row r="22" spans="1:6" ht="13.5" customHeight="1">
      <c r="A22" s="71">
        <v>14000000</v>
      </c>
      <c r="B22" s="47" t="s">
        <v>167</v>
      </c>
      <c r="C22" s="48">
        <f>C23+C24+C26+C25</f>
        <v>29416</v>
      </c>
      <c r="D22" s="48">
        <f>D27</f>
        <v>1300</v>
      </c>
      <c r="E22" s="48" t="s">
        <v>158</v>
      </c>
      <c r="F22" s="120">
        <f>C22+D22</f>
        <v>30716</v>
      </c>
    </row>
    <row r="23" spans="1:6" ht="12.75">
      <c r="A23" s="71">
        <v>14060200</v>
      </c>
      <c r="B23" s="47" t="s">
        <v>168</v>
      </c>
      <c r="C23" s="119">
        <v>380</v>
      </c>
      <c r="D23" s="48" t="s">
        <v>158</v>
      </c>
      <c r="E23" s="48" t="s">
        <v>158</v>
      </c>
      <c r="F23" s="120">
        <f>C23</f>
        <v>380</v>
      </c>
    </row>
    <row r="24" spans="1:6" ht="26.25">
      <c r="A24" s="71">
        <v>14060300</v>
      </c>
      <c r="B24" s="47" t="s">
        <v>169</v>
      </c>
      <c r="C24" s="119">
        <v>23</v>
      </c>
      <c r="D24" s="48" t="s">
        <v>158</v>
      </c>
      <c r="E24" s="48" t="s">
        <v>158</v>
      </c>
      <c r="F24" s="120">
        <f>C24</f>
        <v>23</v>
      </c>
    </row>
    <row r="25" spans="1:6" ht="26.25">
      <c r="A25" s="71" t="s">
        <v>326</v>
      </c>
      <c r="B25" s="47" t="s">
        <v>327</v>
      </c>
      <c r="C25" s="119">
        <v>13</v>
      </c>
      <c r="D25" s="48" t="s">
        <v>158</v>
      </c>
      <c r="E25" s="48" t="s">
        <v>158</v>
      </c>
      <c r="F25" s="120">
        <f>C25</f>
        <v>13</v>
      </c>
    </row>
    <row r="26" spans="1:6" ht="26.25">
      <c r="A26" s="71">
        <v>14061100</v>
      </c>
      <c r="B26" s="47" t="s">
        <v>170</v>
      </c>
      <c r="C26" s="119">
        <v>29000</v>
      </c>
      <c r="D26" s="48" t="s">
        <v>158</v>
      </c>
      <c r="E26" s="48" t="s">
        <v>158</v>
      </c>
      <c r="F26" s="120">
        <f>C26</f>
        <v>29000</v>
      </c>
    </row>
    <row r="27" spans="1:6" ht="26.25">
      <c r="A27" s="71">
        <v>14070000</v>
      </c>
      <c r="B27" s="47" t="s">
        <v>171</v>
      </c>
      <c r="C27" s="48" t="s">
        <v>158</v>
      </c>
      <c r="D27" s="48">
        <f>D28</f>
        <v>1300</v>
      </c>
      <c r="E27" s="48" t="s">
        <v>158</v>
      </c>
      <c r="F27" s="120">
        <f>F28</f>
        <v>1300</v>
      </c>
    </row>
    <row r="28" spans="1:6" ht="39">
      <c r="A28" s="71">
        <v>14071500</v>
      </c>
      <c r="B28" s="47" t="s">
        <v>172</v>
      </c>
      <c r="C28" s="48" t="s">
        <v>158</v>
      </c>
      <c r="D28" s="119">
        <v>1300</v>
      </c>
      <c r="E28" s="48" t="s">
        <v>158</v>
      </c>
      <c r="F28" s="120">
        <f>D28</f>
        <v>1300</v>
      </c>
    </row>
    <row r="29" spans="1:6" s="114" customFormat="1" ht="12.75">
      <c r="A29" s="70">
        <v>20000000</v>
      </c>
      <c r="B29" s="121" t="s">
        <v>173</v>
      </c>
      <c r="C29" s="122">
        <f>C30+C33+C35+C38</f>
        <v>11482.3</v>
      </c>
      <c r="D29" s="122">
        <f>D32+D38+D43</f>
        <v>24469.6</v>
      </c>
      <c r="E29" s="122" t="s">
        <v>158</v>
      </c>
      <c r="F29" s="123">
        <f>C29+D29</f>
        <v>35951.899999999994</v>
      </c>
    </row>
    <row r="30" spans="1:6" ht="13.5" customHeight="1">
      <c r="A30" s="71">
        <v>21000000</v>
      </c>
      <c r="B30" s="47" t="s">
        <v>174</v>
      </c>
      <c r="C30" s="48">
        <f>C31</f>
        <v>9100</v>
      </c>
      <c r="D30" s="48" t="str">
        <f>D31</f>
        <v>Х</v>
      </c>
      <c r="E30" s="48" t="s">
        <v>158</v>
      </c>
      <c r="F30" s="120">
        <f>C30</f>
        <v>9100</v>
      </c>
    </row>
    <row r="31" spans="1:6" ht="26.25" customHeight="1">
      <c r="A31" s="71">
        <v>21040000</v>
      </c>
      <c r="B31" s="47" t="s">
        <v>328</v>
      </c>
      <c r="C31" s="48">
        <v>9100</v>
      </c>
      <c r="D31" s="48" t="s">
        <v>158</v>
      </c>
      <c r="E31" s="48" t="s">
        <v>158</v>
      </c>
      <c r="F31" s="120">
        <f>C31</f>
        <v>9100</v>
      </c>
    </row>
    <row r="32" spans="1:6" ht="26.25">
      <c r="A32" s="71">
        <v>21110000</v>
      </c>
      <c r="B32" s="47" t="s">
        <v>175</v>
      </c>
      <c r="C32" s="48" t="s">
        <v>158</v>
      </c>
      <c r="D32" s="48">
        <v>821</v>
      </c>
      <c r="E32" s="48" t="s">
        <v>158</v>
      </c>
      <c r="F32" s="120">
        <f>D32</f>
        <v>821</v>
      </c>
    </row>
    <row r="33" spans="1:8" ht="26.25">
      <c r="A33" s="71">
        <v>22000000</v>
      </c>
      <c r="B33" s="47" t="s">
        <v>176</v>
      </c>
      <c r="C33" s="48">
        <f>C34</f>
        <v>2100</v>
      </c>
      <c r="D33" s="48" t="s">
        <v>158</v>
      </c>
      <c r="E33" s="48" t="s">
        <v>158</v>
      </c>
      <c r="F33" s="120">
        <f>C33</f>
        <v>2100</v>
      </c>
      <c r="H33" s="51"/>
    </row>
    <row r="34" spans="1:6" ht="24.75" customHeight="1">
      <c r="A34" s="71">
        <v>22080000</v>
      </c>
      <c r="B34" s="124" t="s">
        <v>329</v>
      </c>
      <c r="C34" s="119">
        <v>2100</v>
      </c>
      <c r="D34" s="48" t="s">
        <v>158</v>
      </c>
      <c r="E34" s="48" t="s">
        <v>158</v>
      </c>
      <c r="F34" s="120">
        <f>C34</f>
        <v>2100</v>
      </c>
    </row>
    <row r="35" spans="1:6" ht="12.75">
      <c r="A35" s="71">
        <v>23000000</v>
      </c>
      <c r="B35" s="47" t="s">
        <v>177</v>
      </c>
      <c r="C35" s="48">
        <f>C37</f>
        <v>30</v>
      </c>
      <c r="D35" s="48" t="s">
        <v>158</v>
      </c>
      <c r="E35" s="48" t="s">
        <v>158</v>
      </c>
      <c r="F35" s="120">
        <f>C35</f>
        <v>30</v>
      </c>
    </row>
    <row r="36" spans="1:6" ht="66" hidden="1">
      <c r="A36" s="71">
        <v>23020000</v>
      </c>
      <c r="B36" s="47" t="s">
        <v>189</v>
      </c>
      <c r="C36" s="125" t="s">
        <v>158</v>
      </c>
      <c r="D36" s="125" t="s">
        <v>158</v>
      </c>
      <c r="E36" s="125" t="s">
        <v>158</v>
      </c>
      <c r="F36" s="126" t="s">
        <v>158</v>
      </c>
    </row>
    <row r="37" spans="1:6" ht="12.75">
      <c r="A37" s="71">
        <v>23030000</v>
      </c>
      <c r="B37" s="47" t="s">
        <v>178</v>
      </c>
      <c r="C37" s="119">
        <v>30</v>
      </c>
      <c r="D37" s="48" t="s">
        <v>158</v>
      </c>
      <c r="E37" s="48" t="s">
        <v>158</v>
      </c>
      <c r="F37" s="120">
        <f>C37</f>
        <v>30</v>
      </c>
    </row>
    <row r="38" spans="1:6" ht="12.75">
      <c r="A38" s="71">
        <v>24000000</v>
      </c>
      <c r="B38" s="47" t="s">
        <v>179</v>
      </c>
      <c r="C38" s="119">
        <f>C41</f>
        <v>252.3</v>
      </c>
      <c r="D38" s="48">
        <f>D42</f>
        <v>20</v>
      </c>
      <c r="E38" s="48" t="s">
        <v>158</v>
      </c>
      <c r="F38" s="120">
        <f>C38+D38</f>
        <v>272.3</v>
      </c>
    </row>
    <row r="39" spans="1:6" ht="12.75" hidden="1">
      <c r="A39" s="71"/>
      <c r="B39" s="47"/>
      <c r="C39" s="48">
        <v>0</v>
      </c>
      <c r="D39" s="48" t="s">
        <v>158</v>
      </c>
      <c r="E39" s="48" t="s">
        <v>158</v>
      </c>
      <c r="F39" s="120">
        <v>0</v>
      </c>
    </row>
    <row r="40" spans="1:6" ht="39" hidden="1">
      <c r="A40" s="71">
        <v>24030000</v>
      </c>
      <c r="B40" s="47" t="s">
        <v>190</v>
      </c>
      <c r="C40" s="125" t="s">
        <v>158</v>
      </c>
      <c r="D40" s="125" t="s">
        <v>158</v>
      </c>
      <c r="E40" s="125" t="s">
        <v>158</v>
      </c>
      <c r="F40" s="126" t="s">
        <v>158</v>
      </c>
    </row>
    <row r="41" spans="1:6" ht="12.75">
      <c r="A41" s="71">
        <v>24060300</v>
      </c>
      <c r="B41" s="47" t="s">
        <v>180</v>
      </c>
      <c r="C41" s="48">
        <f>252+0.3</f>
        <v>252.3</v>
      </c>
      <c r="D41" s="48" t="s">
        <v>158</v>
      </c>
      <c r="E41" s="48" t="s">
        <v>158</v>
      </c>
      <c r="F41" s="120">
        <f>C41</f>
        <v>252.3</v>
      </c>
    </row>
    <row r="42" spans="1:6" ht="14.25" customHeight="1">
      <c r="A42" s="71" t="s">
        <v>330</v>
      </c>
      <c r="B42" s="124" t="s">
        <v>331</v>
      </c>
      <c r="C42" s="48" t="s">
        <v>158</v>
      </c>
      <c r="D42" s="48">
        <v>20</v>
      </c>
      <c r="E42" s="127" t="s">
        <v>158</v>
      </c>
      <c r="F42" s="120">
        <f>D42</f>
        <v>20</v>
      </c>
    </row>
    <row r="43" spans="1:6" ht="12.75">
      <c r="A43" s="71">
        <v>25000000</v>
      </c>
      <c r="B43" s="47" t="s">
        <v>181</v>
      </c>
      <c r="C43" s="48" t="s">
        <v>158</v>
      </c>
      <c r="D43" s="119">
        <v>23628.6</v>
      </c>
      <c r="E43" s="48" t="s">
        <v>158</v>
      </c>
      <c r="F43" s="120">
        <f>D43</f>
        <v>23628.6</v>
      </c>
    </row>
    <row r="44" spans="1:6" s="114" customFormat="1" ht="39">
      <c r="A44" s="71">
        <v>31030000</v>
      </c>
      <c r="B44" s="47" t="s">
        <v>182</v>
      </c>
      <c r="C44" s="48" t="s">
        <v>158</v>
      </c>
      <c r="D44" s="119">
        <v>1000</v>
      </c>
      <c r="E44" s="119">
        <f>D44</f>
        <v>1000</v>
      </c>
      <c r="F44" s="120">
        <f>D44</f>
        <v>1000</v>
      </c>
    </row>
    <row r="45" spans="1:6" s="114" customFormat="1" ht="12.75">
      <c r="A45" s="71">
        <v>50000000</v>
      </c>
      <c r="B45" s="47" t="s">
        <v>59</v>
      </c>
      <c r="C45" s="48" t="s">
        <v>158</v>
      </c>
      <c r="D45" s="48">
        <f>D46</f>
        <v>45500</v>
      </c>
      <c r="E45" s="48" t="s">
        <v>158</v>
      </c>
      <c r="F45" s="120">
        <f>D45</f>
        <v>45500</v>
      </c>
    </row>
    <row r="46" spans="1:6" ht="12.75">
      <c r="A46" s="71">
        <v>50080000</v>
      </c>
      <c r="B46" s="47" t="s">
        <v>183</v>
      </c>
      <c r="C46" s="48" t="s">
        <v>158</v>
      </c>
      <c r="D46" s="119">
        <v>45500</v>
      </c>
      <c r="E46" s="48" t="s">
        <v>158</v>
      </c>
      <c r="F46" s="120">
        <f>D46</f>
        <v>45500</v>
      </c>
    </row>
    <row r="47" spans="1:8" s="114" customFormat="1" ht="12.75">
      <c r="A47" s="221" t="s">
        <v>184</v>
      </c>
      <c r="B47" s="190"/>
      <c r="C47" s="127">
        <f>C13+C29</f>
        <v>610064</v>
      </c>
      <c r="D47" s="127">
        <f>D13+D29+D44+D45</f>
        <v>107019.6</v>
      </c>
      <c r="E47" s="122">
        <f>E44</f>
        <v>1000</v>
      </c>
      <c r="F47" s="123">
        <f>C47+D47</f>
        <v>717083.6</v>
      </c>
      <c r="H47" s="128"/>
    </row>
    <row r="48" spans="1:6" s="114" customFormat="1" ht="12.75">
      <c r="A48" s="70"/>
      <c r="B48" s="121"/>
      <c r="C48" s="127"/>
      <c r="D48" s="127"/>
      <c r="E48" s="122"/>
      <c r="F48" s="123"/>
    </row>
    <row r="49" spans="1:6" ht="12.75">
      <c r="A49" s="70">
        <v>40000000</v>
      </c>
      <c r="B49" s="121" t="s">
        <v>185</v>
      </c>
      <c r="C49" s="122">
        <f>C50+C54+C52+C53+C51</f>
        <v>477950.89999999997</v>
      </c>
      <c r="D49" s="122">
        <f>D54+D74</f>
        <v>3891.4</v>
      </c>
      <c r="E49" s="122">
        <f>E54+E74</f>
        <v>3891.4</v>
      </c>
      <c r="F49" s="123">
        <f>C49+D49</f>
        <v>481842.3</v>
      </c>
    </row>
    <row r="50" spans="1:6" ht="51" customHeight="1">
      <c r="A50" s="71">
        <v>41020600</v>
      </c>
      <c r="B50" s="47" t="s">
        <v>255</v>
      </c>
      <c r="C50" s="48">
        <v>19197.8</v>
      </c>
      <c r="D50" s="48" t="s">
        <v>158</v>
      </c>
      <c r="E50" s="48" t="s">
        <v>158</v>
      </c>
      <c r="F50" s="120">
        <f>C50</f>
        <v>19197.8</v>
      </c>
    </row>
    <row r="51" spans="1:6" ht="63.75" customHeight="1" hidden="1">
      <c r="A51" s="71" t="s">
        <v>332</v>
      </c>
      <c r="B51" s="47" t="s">
        <v>257</v>
      </c>
      <c r="C51" s="48"/>
      <c r="D51" s="48"/>
      <c r="E51" s="48"/>
      <c r="F51" s="120">
        <f>C51</f>
        <v>0</v>
      </c>
    </row>
    <row r="52" spans="1:6" ht="66" hidden="1">
      <c r="A52" s="71" t="s">
        <v>333</v>
      </c>
      <c r="B52" s="47" t="s">
        <v>259</v>
      </c>
      <c r="C52" s="48"/>
      <c r="D52" s="48"/>
      <c r="E52" s="48"/>
      <c r="F52" s="120">
        <f>C52</f>
        <v>0</v>
      </c>
    </row>
    <row r="53" spans="1:6" ht="52.5" hidden="1">
      <c r="A53" s="71" t="s">
        <v>334</v>
      </c>
      <c r="B53" s="129" t="s">
        <v>335</v>
      </c>
      <c r="C53" s="48"/>
      <c r="D53" s="48"/>
      <c r="E53" s="48"/>
      <c r="F53" s="120">
        <f>C53</f>
        <v>0</v>
      </c>
    </row>
    <row r="54" spans="1:6" ht="12.75">
      <c r="A54" s="70">
        <v>41030000</v>
      </c>
      <c r="B54" s="121" t="s">
        <v>186</v>
      </c>
      <c r="C54" s="122">
        <f>C57+C58+C59+C61+C63+C64+C65+C66+C67+C68+C56+C55+C69+C70+C71+C72+C73</f>
        <v>458753.1</v>
      </c>
      <c r="D54" s="122">
        <f>D57+D58+D59+D61+D63+D64+D65+D66+D67+D68+D56+D55+D69+D70</f>
        <v>0</v>
      </c>
      <c r="E54" s="122">
        <f>E57+E58+E59+E61+E63+E64+E65+E66+E67+E68+E56+E55+E69+E70</f>
        <v>0</v>
      </c>
      <c r="F54" s="123">
        <f aca="true" t="shared" si="0" ref="F54:F59">C54+D54</f>
        <v>458753.1</v>
      </c>
    </row>
    <row r="55" spans="1:6" ht="26.25" hidden="1">
      <c r="A55" s="71" t="s">
        <v>336</v>
      </c>
      <c r="B55" s="47" t="s">
        <v>261</v>
      </c>
      <c r="C55" s="48"/>
      <c r="D55" s="48"/>
      <c r="E55" s="48"/>
      <c r="F55" s="120">
        <f t="shared" si="0"/>
        <v>0</v>
      </c>
    </row>
    <row r="56" spans="1:6" ht="26.25" hidden="1">
      <c r="A56" s="71" t="s">
        <v>337</v>
      </c>
      <c r="B56" s="47" t="s">
        <v>338</v>
      </c>
      <c r="C56" s="48"/>
      <c r="D56" s="48">
        <f>E56</f>
        <v>0</v>
      </c>
      <c r="E56" s="48"/>
      <c r="F56" s="120">
        <f t="shared" si="0"/>
        <v>0</v>
      </c>
    </row>
    <row r="57" spans="1:6" ht="42.75" customHeight="1">
      <c r="A57" s="71" t="s">
        <v>339</v>
      </c>
      <c r="B57" s="47" t="s">
        <v>263</v>
      </c>
      <c r="C57" s="48">
        <v>135671.6</v>
      </c>
      <c r="D57" s="48"/>
      <c r="E57" s="48"/>
      <c r="F57" s="120">
        <f t="shared" si="0"/>
        <v>135671.6</v>
      </c>
    </row>
    <row r="58" spans="1:6" ht="114" customHeight="1">
      <c r="A58" s="71">
        <v>41030700</v>
      </c>
      <c r="B58" s="203" t="s">
        <v>366</v>
      </c>
      <c r="C58" s="48">
        <v>3891.4</v>
      </c>
      <c r="D58" s="48"/>
      <c r="E58" s="48"/>
      <c r="F58" s="120">
        <f t="shared" si="0"/>
        <v>3891.4</v>
      </c>
    </row>
    <row r="59" spans="1:6" ht="119.25" customHeight="1">
      <c r="A59" s="186" t="s">
        <v>340</v>
      </c>
      <c r="B59" s="204" t="s">
        <v>378</v>
      </c>
      <c r="C59" s="191">
        <v>214383.2</v>
      </c>
      <c r="D59" s="217"/>
      <c r="E59" s="217"/>
      <c r="F59" s="218">
        <f t="shared" si="0"/>
        <v>214383.2</v>
      </c>
    </row>
    <row r="60" spans="1:6" ht="213" customHeight="1">
      <c r="A60" s="200"/>
      <c r="B60" s="283" t="s">
        <v>375</v>
      </c>
      <c r="C60" s="191"/>
      <c r="D60" s="217"/>
      <c r="E60" s="217"/>
      <c r="F60" s="218"/>
    </row>
    <row r="61" spans="1:6" ht="157.5" customHeight="1">
      <c r="A61" s="194" t="s">
        <v>341</v>
      </c>
      <c r="B61" s="270" t="s">
        <v>0</v>
      </c>
      <c r="C61" s="195">
        <v>76175.4</v>
      </c>
      <c r="D61" s="187"/>
      <c r="E61" s="187"/>
      <c r="F61" s="120">
        <f aca="true" t="shared" si="1" ref="F61:F72">C61+D61</f>
        <v>76175.4</v>
      </c>
    </row>
    <row r="62" spans="1:6" ht="135.75" customHeight="1">
      <c r="A62" s="201" t="s">
        <v>342</v>
      </c>
      <c r="B62" s="204" t="s">
        <v>379</v>
      </c>
      <c r="C62" s="187"/>
      <c r="D62" s="187"/>
      <c r="E62" s="187"/>
      <c r="F62" s="193"/>
    </row>
    <row r="63" spans="1:6" ht="196.5" customHeight="1">
      <c r="A63" s="202"/>
      <c r="B63" s="284" t="s">
        <v>376</v>
      </c>
      <c r="C63" s="188">
        <v>21494.7</v>
      </c>
      <c r="D63" s="188"/>
      <c r="E63" s="188"/>
      <c r="F63" s="189">
        <f t="shared" si="1"/>
        <v>21494.7</v>
      </c>
    </row>
    <row r="64" spans="1:6" ht="51.75" customHeight="1" hidden="1">
      <c r="A64" s="71">
        <v>41031900</v>
      </c>
      <c r="B64" s="50" t="s">
        <v>343</v>
      </c>
      <c r="C64" s="48"/>
      <c r="D64" s="48"/>
      <c r="E64" s="48"/>
      <c r="F64" s="120">
        <f t="shared" si="1"/>
        <v>0</v>
      </c>
    </row>
    <row r="65" spans="1:6" ht="55.5" customHeight="1" hidden="1">
      <c r="A65" s="71">
        <v>41033900</v>
      </c>
      <c r="B65" s="130" t="s">
        <v>268</v>
      </c>
      <c r="C65" s="48"/>
      <c r="D65" s="48"/>
      <c r="E65" s="48"/>
      <c r="F65" s="120">
        <f t="shared" si="1"/>
        <v>0</v>
      </c>
    </row>
    <row r="66" spans="1:6" ht="42" customHeight="1">
      <c r="A66" s="71" t="s">
        <v>344</v>
      </c>
      <c r="B66" s="72" t="s">
        <v>345</v>
      </c>
      <c r="C66" s="48">
        <v>7136.8</v>
      </c>
      <c r="D66" s="48"/>
      <c r="E66" s="48"/>
      <c r="F66" s="120">
        <f t="shared" si="1"/>
        <v>7136.8</v>
      </c>
    </row>
    <row r="67" spans="1:6" ht="41.25" customHeight="1" hidden="1">
      <c r="A67" s="71">
        <v>41034500</v>
      </c>
      <c r="B67" s="72" t="s">
        <v>346</v>
      </c>
      <c r="C67" s="48"/>
      <c r="D67" s="48"/>
      <c r="E67" s="48"/>
      <c r="F67" s="120">
        <f t="shared" si="1"/>
        <v>0</v>
      </c>
    </row>
    <row r="68" spans="1:6" ht="42" customHeight="1" hidden="1">
      <c r="A68" s="71" t="s">
        <v>347</v>
      </c>
      <c r="B68" s="72" t="s">
        <v>270</v>
      </c>
      <c r="C68" s="48"/>
      <c r="D68" s="48"/>
      <c r="E68" s="48"/>
      <c r="F68" s="120">
        <f t="shared" si="1"/>
        <v>0</v>
      </c>
    </row>
    <row r="69" spans="1:6" ht="66" hidden="1">
      <c r="A69" s="71" t="s">
        <v>348</v>
      </c>
      <c r="B69" s="72" t="s">
        <v>272</v>
      </c>
      <c r="C69" s="48"/>
      <c r="D69" s="48"/>
      <c r="E69" s="48"/>
      <c r="F69" s="120">
        <f t="shared" si="1"/>
        <v>0</v>
      </c>
    </row>
    <row r="70" spans="1:6" ht="12.75" hidden="1">
      <c r="A70" s="71" t="s">
        <v>349</v>
      </c>
      <c r="B70" s="72" t="s">
        <v>191</v>
      </c>
      <c r="C70" s="48"/>
      <c r="D70" s="48"/>
      <c r="E70" s="48"/>
      <c r="F70" s="120">
        <f t="shared" si="1"/>
        <v>0</v>
      </c>
    </row>
    <row r="71" spans="1:6" ht="42" customHeight="1" hidden="1">
      <c r="A71" s="71" t="s">
        <v>350</v>
      </c>
      <c r="B71" s="72" t="s">
        <v>351</v>
      </c>
      <c r="C71" s="48"/>
      <c r="D71" s="48"/>
      <c r="E71" s="48"/>
      <c r="F71" s="120">
        <f t="shared" si="1"/>
        <v>0</v>
      </c>
    </row>
    <row r="72" spans="1:6" ht="42" customHeight="1" hidden="1">
      <c r="A72" s="71" t="s">
        <v>352</v>
      </c>
      <c r="B72" s="72" t="s">
        <v>353</v>
      </c>
      <c r="C72" s="48"/>
      <c r="D72" s="48"/>
      <c r="E72" s="48"/>
      <c r="F72" s="120">
        <f t="shared" si="1"/>
        <v>0</v>
      </c>
    </row>
    <row r="73" spans="1:6" ht="27" customHeight="1" hidden="1">
      <c r="A73" s="71"/>
      <c r="B73" s="72"/>
      <c r="C73" s="48"/>
      <c r="D73" s="48"/>
      <c r="E73" s="48"/>
      <c r="F73" s="120"/>
    </row>
    <row r="74" spans="1:6" ht="27.75" customHeight="1">
      <c r="A74" s="70">
        <v>43010000</v>
      </c>
      <c r="B74" s="131" t="s">
        <v>187</v>
      </c>
      <c r="C74" s="122" t="s">
        <v>158</v>
      </c>
      <c r="D74" s="122">
        <v>3891.4</v>
      </c>
      <c r="E74" s="122">
        <v>3891.4</v>
      </c>
      <c r="F74" s="123">
        <f>D74</f>
        <v>3891.4</v>
      </c>
    </row>
    <row r="75" spans="1:6" s="114" customFormat="1" ht="13.5" thickBot="1">
      <c r="A75" s="219" t="s">
        <v>188</v>
      </c>
      <c r="B75" s="220"/>
      <c r="C75" s="132">
        <f>C47+C49</f>
        <v>1088014.9</v>
      </c>
      <c r="D75" s="132">
        <f>D47+D49</f>
        <v>110911</v>
      </c>
      <c r="E75" s="132">
        <f>E49+E47</f>
        <v>4891.4</v>
      </c>
      <c r="F75" s="133">
        <f>C75+D75</f>
        <v>1198925.9</v>
      </c>
    </row>
    <row r="76" spans="3:10" ht="12.75">
      <c r="C76" s="32"/>
      <c r="D76" s="32"/>
      <c r="E76" s="51"/>
      <c r="F76" s="32"/>
      <c r="G76" s="51"/>
      <c r="J76" s="51"/>
    </row>
    <row r="77" spans="3:6" ht="12">
      <c r="C77" s="60"/>
      <c r="D77" s="60"/>
      <c r="E77" s="60"/>
      <c r="F77" s="60"/>
    </row>
    <row r="81" spans="2:3" ht="12">
      <c r="B81" s="134"/>
      <c r="C81" s="51"/>
    </row>
    <row r="83" ht="12">
      <c r="C83" s="51"/>
    </row>
    <row r="89" ht="12">
      <c r="D89" s="51"/>
    </row>
  </sheetData>
  <mergeCells count="16">
    <mergeCell ref="E59:E60"/>
    <mergeCell ref="F59:F60"/>
    <mergeCell ref="A75:B75"/>
    <mergeCell ref="A47:B47"/>
    <mergeCell ref="C59:C60"/>
    <mergeCell ref="D59:D60"/>
    <mergeCell ref="A6:F6"/>
    <mergeCell ref="A10:A11"/>
    <mergeCell ref="B10:B11"/>
    <mergeCell ref="C10:C11"/>
    <mergeCell ref="D10:E10"/>
    <mergeCell ref="F10:F11"/>
    <mergeCell ref="D1:F1"/>
    <mergeCell ref="D2:F2"/>
    <mergeCell ref="D3:F3"/>
    <mergeCell ref="E4:F4"/>
  </mergeCells>
  <printOptions/>
  <pageMargins left="0.56" right="0.12" top="0.14" bottom="0.46" header="0.09" footer="0.46"/>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BG485"/>
  <sheetViews>
    <sheetView view="pageBreakPreview" zoomScale="65" zoomScaleNormal="80" zoomScaleSheetLayoutView="65" workbookViewId="0" topLeftCell="A88">
      <selection activeCell="E85" sqref="E85:E86"/>
    </sheetView>
  </sheetViews>
  <sheetFormatPr defaultColWidth="9.00390625" defaultRowHeight="12.75"/>
  <cols>
    <col min="1" max="1" width="8.125" style="61" customWidth="1"/>
    <col min="2" max="2" width="51.375" style="2" customWidth="1"/>
    <col min="3" max="3" width="11.50390625" style="3" customWidth="1"/>
    <col min="4" max="4" width="10.625" style="3" customWidth="1"/>
    <col min="5" max="5" width="9.375" style="3" customWidth="1"/>
    <col min="6" max="6" width="11.125" style="3" customWidth="1"/>
    <col min="7" max="7" width="8.375" style="3" hidden="1" customWidth="1"/>
    <col min="8" max="8" width="9.50390625" style="3" customWidth="1"/>
    <col min="9" max="9" width="8.00390625" style="3" customWidth="1"/>
    <col min="10" max="10" width="6.125" style="3" hidden="1" customWidth="1"/>
    <col min="11" max="11" width="12.50390625" style="3" customWidth="1"/>
    <col min="12" max="12" width="10.625" style="3" customWidth="1"/>
    <col min="13" max="16384" width="8.875" style="3" customWidth="1"/>
  </cols>
  <sheetData>
    <row r="1" spans="8:10" ht="12" customHeight="1">
      <c r="H1" s="183" t="s">
        <v>3</v>
      </c>
      <c r="I1" s="183"/>
      <c r="J1" s="183"/>
    </row>
    <row r="2" spans="8:10" ht="16.5" customHeight="1">
      <c r="H2" s="5" t="s">
        <v>4</v>
      </c>
      <c r="I2" s="5"/>
      <c r="J2" s="5"/>
    </row>
    <row r="3" spans="8:11" ht="12.75">
      <c r="H3" s="205" t="s">
        <v>196</v>
      </c>
      <c r="I3" s="205"/>
      <c r="J3" s="205"/>
      <c r="K3" s="205"/>
    </row>
    <row r="5" spans="2:8" ht="13.5" customHeight="1">
      <c r="B5" s="1"/>
      <c r="C5" s="7"/>
      <c r="D5" s="7"/>
      <c r="E5" s="7"/>
      <c r="F5" s="7"/>
      <c r="G5" s="7"/>
      <c r="H5" s="7"/>
    </row>
    <row r="6" spans="1:11" ht="15">
      <c r="A6" s="184" t="s">
        <v>368</v>
      </c>
      <c r="B6" s="184"/>
      <c r="C6" s="184"/>
      <c r="D6" s="184"/>
      <c r="E6" s="184"/>
      <c r="F6" s="184"/>
      <c r="G6" s="184"/>
      <c r="H6" s="184"/>
      <c r="I6" s="184"/>
      <c r="J6" s="184"/>
      <c r="K6" s="184"/>
    </row>
    <row r="7" spans="1:12" ht="15" customHeight="1">
      <c r="A7" s="184" t="s">
        <v>5</v>
      </c>
      <c r="B7" s="184"/>
      <c r="C7" s="184"/>
      <c r="D7" s="184"/>
      <c r="E7" s="184"/>
      <c r="F7" s="184"/>
      <c r="G7" s="184"/>
      <c r="H7" s="184"/>
      <c r="I7" s="184"/>
      <c r="J7" s="184"/>
      <c r="K7" s="184"/>
      <c r="L7" s="8"/>
    </row>
    <row r="8" spans="6:12" ht="13.5" thickBot="1">
      <c r="F8" s="9"/>
      <c r="G8" s="9"/>
      <c r="I8" s="10"/>
      <c r="J8" s="11"/>
      <c r="K8" s="3" t="s">
        <v>192</v>
      </c>
      <c r="L8" s="8"/>
    </row>
    <row r="9" spans="1:12" ht="25.5" customHeight="1" thickBot="1">
      <c r="A9" s="174" t="s">
        <v>6</v>
      </c>
      <c r="B9" s="224" t="s">
        <v>7</v>
      </c>
      <c r="C9" s="226" t="s">
        <v>8</v>
      </c>
      <c r="D9" s="227"/>
      <c r="E9" s="227"/>
      <c r="F9" s="227"/>
      <c r="G9" s="228"/>
      <c r="H9" s="229" t="s">
        <v>9</v>
      </c>
      <c r="I9" s="230"/>
      <c r="J9" s="231"/>
      <c r="K9" s="224" t="s">
        <v>10</v>
      </c>
      <c r="L9" s="12"/>
    </row>
    <row r="10" spans="1:12" ht="24" customHeight="1" thickBot="1">
      <c r="A10" s="222"/>
      <c r="B10" s="225"/>
      <c r="C10" s="192" t="s">
        <v>11</v>
      </c>
      <c r="D10" s="192" t="s">
        <v>12</v>
      </c>
      <c r="E10" s="176"/>
      <c r="F10" s="176"/>
      <c r="G10" s="177"/>
      <c r="H10" s="178" t="s">
        <v>11</v>
      </c>
      <c r="I10" s="13" t="s">
        <v>13</v>
      </c>
      <c r="J10" s="179" t="s">
        <v>14</v>
      </c>
      <c r="K10" s="225"/>
      <c r="L10" s="12"/>
    </row>
    <row r="11" spans="1:12" ht="84" thickBot="1">
      <c r="A11" s="223"/>
      <c r="B11" s="225"/>
      <c r="C11" s="178"/>
      <c r="D11" s="14" t="s">
        <v>15</v>
      </c>
      <c r="E11" s="15" t="s">
        <v>16</v>
      </c>
      <c r="F11" s="15" t="s">
        <v>17</v>
      </c>
      <c r="G11" s="15" t="s">
        <v>18</v>
      </c>
      <c r="H11" s="178"/>
      <c r="I11" s="15" t="s">
        <v>19</v>
      </c>
      <c r="J11" s="180"/>
      <c r="K11" s="232"/>
      <c r="L11" s="12"/>
    </row>
    <row r="12" spans="1:12" ht="13.5" thickBot="1">
      <c r="A12" s="62">
        <v>1</v>
      </c>
      <c r="B12" s="16">
        <v>2</v>
      </c>
      <c r="C12" s="17">
        <v>3</v>
      </c>
      <c r="D12" s="17">
        <v>4</v>
      </c>
      <c r="E12" s="17">
        <v>5</v>
      </c>
      <c r="F12" s="17">
        <v>6</v>
      </c>
      <c r="G12" s="17">
        <v>7</v>
      </c>
      <c r="H12" s="17">
        <v>8</v>
      </c>
      <c r="I12" s="17">
        <v>9</v>
      </c>
      <c r="J12" s="17">
        <v>10</v>
      </c>
      <c r="K12" s="17">
        <v>11</v>
      </c>
      <c r="L12" s="8"/>
    </row>
    <row r="13" spans="1:12" s="19" customFormat="1" ht="15.75" customHeight="1">
      <c r="A13" s="281" t="s">
        <v>20</v>
      </c>
      <c r="B13" s="282" t="s">
        <v>21</v>
      </c>
      <c r="C13" s="86">
        <f aca="true" t="shared" si="0" ref="C13:J13">C14</f>
        <v>7786</v>
      </c>
      <c r="D13" s="86">
        <f t="shared" si="0"/>
        <v>708.7</v>
      </c>
      <c r="E13" s="86">
        <f t="shared" si="0"/>
        <v>1080</v>
      </c>
      <c r="F13" s="86">
        <f t="shared" si="0"/>
        <v>5997.3</v>
      </c>
      <c r="G13" s="86">
        <f t="shared" si="0"/>
        <v>0</v>
      </c>
      <c r="H13" s="86">
        <f t="shared" si="0"/>
        <v>0</v>
      </c>
      <c r="I13" s="86">
        <f t="shared" si="0"/>
        <v>0</v>
      </c>
      <c r="J13" s="86">
        <f t="shared" si="0"/>
        <v>0</v>
      </c>
      <c r="K13" s="87">
        <f aca="true" t="shared" si="1" ref="K13:K50">C13+H13</f>
        <v>7786</v>
      </c>
      <c r="L13" s="18"/>
    </row>
    <row r="14" spans="1:13" ht="12.75">
      <c r="A14" s="279" t="s">
        <v>22</v>
      </c>
      <c r="B14" s="280" t="s">
        <v>23</v>
      </c>
      <c r="C14" s="185">
        <f>D14+E14+F14+G14</f>
        <v>7786</v>
      </c>
      <c r="D14" s="185">
        <v>708.7</v>
      </c>
      <c r="E14" s="185">
        <v>1080</v>
      </c>
      <c r="F14" s="185">
        <v>5997.3</v>
      </c>
      <c r="G14" s="185"/>
      <c r="H14" s="185"/>
      <c r="I14" s="185"/>
      <c r="J14" s="185"/>
      <c r="K14" s="271">
        <f t="shared" si="1"/>
        <v>7786</v>
      </c>
      <c r="L14" s="8"/>
      <c r="M14" s="21"/>
    </row>
    <row r="15" spans="1:13" ht="25.5" customHeight="1" hidden="1">
      <c r="A15" s="63" t="s">
        <v>24</v>
      </c>
      <c r="B15" s="26" t="s">
        <v>25</v>
      </c>
      <c r="C15" s="46">
        <f aca="true" t="shared" si="2" ref="C15:I15">C16</f>
        <v>0</v>
      </c>
      <c r="D15" s="46">
        <f t="shared" si="2"/>
        <v>0</v>
      </c>
      <c r="E15" s="46">
        <f t="shared" si="2"/>
        <v>0</v>
      </c>
      <c r="F15" s="46">
        <f t="shared" si="2"/>
        <v>0</v>
      </c>
      <c r="G15" s="46">
        <f t="shared" si="2"/>
        <v>0</v>
      </c>
      <c r="H15" s="46">
        <f t="shared" si="2"/>
        <v>0</v>
      </c>
      <c r="I15" s="46">
        <f t="shared" si="2"/>
        <v>0</v>
      </c>
      <c r="J15" s="46"/>
      <c r="K15" s="64">
        <f t="shared" si="1"/>
        <v>0</v>
      </c>
      <c r="L15" s="8"/>
      <c r="M15" s="21"/>
    </row>
    <row r="16" spans="1:13" ht="25.5" customHeight="1" hidden="1">
      <c r="A16" s="65" t="s">
        <v>26</v>
      </c>
      <c r="B16" s="52" t="s">
        <v>27</v>
      </c>
      <c r="C16" s="30">
        <f>D16+E16+F16+G16</f>
        <v>0</v>
      </c>
      <c r="D16" s="30"/>
      <c r="E16" s="30"/>
      <c r="F16" s="30"/>
      <c r="G16" s="30"/>
      <c r="H16" s="30"/>
      <c r="I16" s="30"/>
      <c r="J16" s="30"/>
      <c r="K16" s="66">
        <f t="shared" si="1"/>
        <v>0</v>
      </c>
      <c r="L16" s="8"/>
      <c r="M16" s="21"/>
    </row>
    <row r="17" spans="1:12" s="21" customFormat="1" ht="18.75" customHeight="1">
      <c r="A17" s="63" t="s">
        <v>28</v>
      </c>
      <c r="B17" s="67" t="s">
        <v>29</v>
      </c>
      <c r="C17" s="68">
        <f>D17+E17+F17+G17</f>
        <v>119948.9</v>
      </c>
      <c r="D17" s="68">
        <v>54204.3</v>
      </c>
      <c r="E17" s="68">
        <v>10043.2</v>
      </c>
      <c r="F17" s="68">
        <v>55701.4</v>
      </c>
      <c r="G17" s="68"/>
      <c r="H17" s="68">
        <v>4659.7</v>
      </c>
      <c r="I17" s="68"/>
      <c r="J17" s="68"/>
      <c r="K17" s="69">
        <f t="shared" si="1"/>
        <v>124608.59999999999</v>
      </c>
      <c r="L17" s="23"/>
    </row>
    <row r="18" spans="1:12" s="21" customFormat="1" ht="16.5" customHeight="1">
      <c r="A18" s="63" t="s">
        <v>30</v>
      </c>
      <c r="B18" s="67" t="s">
        <v>31</v>
      </c>
      <c r="C18" s="68">
        <f>D18+E18+F18+G18</f>
        <v>265207.8</v>
      </c>
      <c r="D18" s="68">
        <v>119833.6</v>
      </c>
      <c r="E18" s="68">
        <v>21138</v>
      </c>
      <c r="F18" s="68">
        <v>124236.2</v>
      </c>
      <c r="G18" s="68"/>
      <c r="H18" s="68">
        <v>9784.4</v>
      </c>
      <c r="I18" s="68">
        <f>10000-10000</f>
        <v>0</v>
      </c>
      <c r="J18" s="68"/>
      <c r="K18" s="69">
        <f t="shared" si="1"/>
        <v>274992.2</v>
      </c>
      <c r="L18" s="23"/>
    </row>
    <row r="19" spans="1:12" s="21" customFormat="1" ht="17.25" customHeight="1">
      <c r="A19" s="63" t="s">
        <v>32</v>
      </c>
      <c r="B19" s="67" t="s">
        <v>33</v>
      </c>
      <c r="C19" s="68">
        <f>C20+C21+C22+C23+C26+C27+C28+C29+C30+C31+C32+C33+C34+C35+C36+C37+C38+C39+C40+C24+C25</f>
        <v>71424.3</v>
      </c>
      <c r="D19" s="68">
        <f aca="true" t="shared" si="3" ref="D19:K19">D20+D21+D22+D23+D26+D27+D28+D29+D30+D31+D32+D33+D34+D35+D36+D37+D38+D39+D40+D24+D25</f>
        <v>21309.600000000002</v>
      </c>
      <c r="E19" s="68">
        <f t="shared" si="3"/>
        <v>6748.4000000000015</v>
      </c>
      <c r="F19" s="68">
        <f t="shared" si="3"/>
        <v>43366.3</v>
      </c>
      <c r="G19" s="68">
        <f t="shared" si="3"/>
        <v>0</v>
      </c>
      <c r="H19" s="68">
        <f t="shared" si="3"/>
        <v>8664</v>
      </c>
      <c r="I19" s="68">
        <f t="shared" si="3"/>
        <v>0</v>
      </c>
      <c r="J19" s="68">
        <f t="shared" si="3"/>
        <v>0</v>
      </c>
      <c r="K19" s="69">
        <f t="shared" si="3"/>
        <v>80088.3</v>
      </c>
      <c r="L19" s="23"/>
    </row>
    <row r="20" spans="1:13" ht="12.75">
      <c r="A20" s="65" t="s">
        <v>34</v>
      </c>
      <c r="B20" s="20" t="s">
        <v>35</v>
      </c>
      <c r="C20" s="30">
        <f>D20+E20+F20</f>
        <v>2.4</v>
      </c>
      <c r="D20" s="30"/>
      <c r="E20" s="30"/>
      <c r="F20" s="30">
        <v>2.4</v>
      </c>
      <c r="G20" s="30"/>
      <c r="H20" s="30"/>
      <c r="I20" s="30"/>
      <c r="J20" s="30"/>
      <c r="K20" s="66">
        <f t="shared" si="1"/>
        <v>2.4</v>
      </c>
      <c r="L20" s="8"/>
      <c r="M20" s="21"/>
    </row>
    <row r="21" spans="1:13" ht="26.25">
      <c r="A21" s="65" t="s">
        <v>97</v>
      </c>
      <c r="B21" s="20" t="s">
        <v>197</v>
      </c>
      <c r="C21" s="30">
        <f>D21+E21+F21</f>
        <v>7136.8</v>
      </c>
      <c r="D21" s="30"/>
      <c r="E21" s="30"/>
      <c r="F21" s="30">
        <v>7136.8</v>
      </c>
      <c r="G21" s="30"/>
      <c r="H21" s="30"/>
      <c r="I21" s="30"/>
      <c r="J21" s="30"/>
      <c r="K21" s="66">
        <f t="shared" si="1"/>
        <v>7136.8</v>
      </c>
      <c r="L21" s="8"/>
      <c r="M21" s="21"/>
    </row>
    <row r="22" spans="1:13" ht="15" customHeight="1">
      <c r="A22" s="65" t="s">
        <v>36</v>
      </c>
      <c r="B22" s="20" t="s">
        <v>37</v>
      </c>
      <c r="C22" s="30">
        <f>D22+E22+F22+G22</f>
        <v>1191.5</v>
      </c>
      <c r="D22" s="30"/>
      <c r="E22" s="30"/>
      <c r="F22" s="30">
        <f>37+1154.5</f>
        <v>1191.5</v>
      </c>
      <c r="G22" s="30"/>
      <c r="H22" s="30">
        <v>205</v>
      </c>
      <c r="I22" s="30"/>
      <c r="J22" s="30"/>
      <c r="K22" s="66">
        <f t="shared" si="1"/>
        <v>1396.5</v>
      </c>
      <c r="L22" s="8"/>
      <c r="M22" s="21"/>
    </row>
    <row r="23" spans="1:13" ht="27" customHeight="1">
      <c r="A23" s="65" t="s">
        <v>38</v>
      </c>
      <c r="B23" s="20" t="s">
        <v>39</v>
      </c>
      <c r="C23" s="30">
        <f>D23+E23+F23</f>
        <v>1437.5</v>
      </c>
      <c r="D23" s="30"/>
      <c r="E23" s="30"/>
      <c r="F23" s="30">
        <v>1437.5</v>
      </c>
      <c r="G23" s="30"/>
      <c r="H23" s="30"/>
      <c r="I23" s="30"/>
      <c r="J23" s="30"/>
      <c r="K23" s="66">
        <f t="shared" si="1"/>
        <v>1437.5</v>
      </c>
      <c r="L23" s="8"/>
      <c r="M23" s="21"/>
    </row>
    <row r="24" spans="1:13" ht="26.25" customHeight="1">
      <c r="A24" s="65" t="s">
        <v>198</v>
      </c>
      <c r="B24" s="20" t="s">
        <v>199</v>
      </c>
      <c r="C24" s="30">
        <f>D24+E24+F24</f>
        <v>1408.4</v>
      </c>
      <c r="D24" s="30"/>
      <c r="E24" s="30"/>
      <c r="F24" s="30">
        <v>1408.4</v>
      </c>
      <c r="G24" s="30"/>
      <c r="H24" s="30"/>
      <c r="I24" s="30"/>
      <c r="J24" s="30"/>
      <c r="K24" s="66">
        <f t="shared" si="1"/>
        <v>1408.4</v>
      </c>
      <c r="L24" s="8"/>
      <c r="M24" s="21"/>
    </row>
    <row r="25" spans="1:13" ht="14.25" customHeight="1">
      <c r="A25" s="65" t="s">
        <v>317</v>
      </c>
      <c r="B25" s="20" t="s">
        <v>318</v>
      </c>
      <c r="C25" s="30">
        <f>D25+E25+F25</f>
        <v>175</v>
      </c>
      <c r="D25" s="30"/>
      <c r="E25" s="30"/>
      <c r="F25" s="30">
        <v>175</v>
      </c>
      <c r="G25" s="30"/>
      <c r="H25" s="30"/>
      <c r="I25" s="30"/>
      <c r="J25" s="30"/>
      <c r="K25" s="66">
        <f t="shared" si="1"/>
        <v>175</v>
      </c>
      <c r="L25" s="8"/>
      <c r="M25" s="21"/>
    </row>
    <row r="26" spans="1:13" ht="12.75">
      <c r="A26" s="65" t="s">
        <v>200</v>
      </c>
      <c r="B26" s="20" t="s">
        <v>201</v>
      </c>
      <c r="C26" s="30">
        <f>D26+E26+F26</f>
        <v>8321.2</v>
      </c>
      <c r="D26" s="30">
        <v>3419.4</v>
      </c>
      <c r="E26" s="30">
        <v>841.3</v>
      </c>
      <c r="F26" s="30">
        <v>4060.5</v>
      </c>
      <c r="G26" s="30"/>
      <c r="H26" s="30">
        <v>596</v>
      </c>
      <c r="I26" s="30"/>
      <c r="J26" s="30"/>
      <c r="K26" s="66">
        <f t="shared" si="1"/>
        <v>8917.2</v>
      </c>
      <c r="L26" s="8"/>
      <c r="M26" s="21"/>
    </row>
    <row r="27" spans="1:13" ht="12.75">
      <c r="A27" s="65" t="s">
        <v>44</v>
      </c>
      <c r="B27" s="20" t="s">
        <v>45</v>
      </c>
      <c r="C27" s="30">
        <f>D27+E27+F27</f>
        <v>6442.700000000001</v>
      </c>
      <c r="D27" s="30">
        <v>2418.5</v>
      </c>
      <c r="E27" s="30">
        <v>553.8</v>
      </c>
      <c r="F27" s="30">
        <v>3470.4</v>
      </c>
      <c r="G27" s="30"/>
      <c r="H27" s="30"/>
      <c r="I27" s="30"/>
      <c r="J27" s="30"/>
      <c r="K27" s="66">
        <f t="shared" si="1"/>
        <v>6442.700000000001</v>
      </c>
      <c r="L27" s="8"/>
      <c r="M27" s="21"/>
    </row>
    <row r="28" spans="1:13" ht="26.25">
      <c r="A28" s="65" t="s">
        <v>202</v>
      </c>
      <c r="B28" s="20" t="s">
        <v>203</v>
      </c>
      <c r="C28" s="30">
        <f>D28+E28+F28+G28</f>
        <v>39524.7</v>
      </c>
      <c r="D28" s="30">
        <v>13780.4</v>
      </c>
      <c r="E28" s="30">
        <v>5196.6</v>
      </c>
      <c r="F28" s="30">
        <v>20547.7</v>
      </c>
      <c r="G28" s="30"/>
      <c r="H28" s="30">
        <v>7650</v>
      </c>
      <c r="I28" s="30"/>
      <c r="J28" s="30"/>
      <c r="K28" s="66">
        <f t="shared" si="1"/>
        <v>47174.7</v>
      </c>
      <c r="L28" s="8"/>
      <c r="M28" s="21"/>
    </row>
    <row r="29" spans="1:13" ht="13.5" customHeight="1">
      <c r="A29" s="65" t="s">
        <v>204</v>
      </c>
      <c r="B29" s="20" t="s">
        <v>205</v>
      </c>
      <c r="C29" s="30">
        <f aca="true" t="shared" si="4" ref="C29:C40">D29+E29+F29</f>
        <v>356.79999999999995</v>
      </c>
      <c r="D29" s="30">
        <v>212.1</v>
      </c>
      <c r="E29" s="30">
        <v>12.6</v>
      </c>
      <c r="F29" s="30">
        <v>132.1</v>
      </c>
      <c r="G29" s="30"/>
      <c r="H29" s="30"/>
      <c r="I29" s="30"/>
      <c r="J29" s="30"/>
      <c r="K29" s="66">
        <f t="shared" si="1"/>
        <v>356.79999999999995</v>
      </c>
      <c r="L29" s="8"/>
      <c r="M29" s="21"/>
    </row>
    <row r="30" spans="1:13" ht="26.25">
      <c r="A30" s="65" t="s">
        <v>206</v>
      </c>
      <c r="B30" s="20" t="s">
        <v>207</v>
      </c>
      <c r="C30" s="30">
        <f t="shared" si="4"/>
        <v>111.3</v>
      </c>
      <c r="D30" s="30"/>
      <c r="E30" s="30">
        <v>13.8</v>
      </c>
      <c r="F30" s="30">
        <v>97.5</v>
      </c>
      <c r="G30" s="30"/>
      <c r="H30" s="30"/>
      <c r="I30" s="30"/>
      <c r="J30" s="30"/>
      <c r="K30" s="66">
        <f t="shared" si="1"/>
        <v>111.3</v>
      </c>
      <c r="L30" s="8"/>
      <c r="M30" s="21"/>
    </row>
    <row r="31" spans="1:13" ht="26.25">
      <c r="A31" s="65" t="s">
        <v>208</v>
      </c>
      <c r="B31" s="20" t="s">
        <v>209</v>
      </c>
      <c r="C31" s="30">
        <f t="shared" si="4"/>
        <v>450</v>
      </c>
      <c r="D31" s="30"/>
      <c r="E31" s="30"/>
      <c r="F31" s="30">
        <v>450</v>
      </c>
      <c r="G31" s="30"/>
      <c r="H31" s="30"/>
      <c r="I31" s="30"/>
      <c r="J31" s="30"/>
      <c r="K31" s="66">
        <f t="shared" si="1"/>
        <v>450</v>
      </c>
      <c r="L31" s="8"/>
      <c r="M31" s="21"/>
    </row>
    <row r="32" spans="1:13" ht="26.25">
      <c r="A32" s="65" t="s">
        <v>210</v>
      </c>
      <c r="B32" s="20" t="s">
        <v>211</v>
      </c>
      <c r="C32" s="30">
        <f t="shared" si="4"/>
        <v>30</v>
      </c>
      <c r="D32" s="30"/>
      <c r="E32" s="30"/>
      <c r="F32" s="30">
        <v>30</v>
      </c>
      <c r="G32" s="30"/>
      <c r="H32" s="30"/>
      <c r="I32" s="30"/>
      <c r="J32" s="30"/>
      <c r="K32" s="66">
        <f t="shared" si="1"/>
        <v>30</v>
      </c>
      <c r="L32" s="8"/>
      <c r="M32" s="21"/>
    </row>
    <row r="33" spans="1:13" ht="26.25">
      <c r="A33" s="65" t="s">
        <v>212</v>
      </c>
      <c r="B33" s="20" t="s">
        <v>213</v>
      </c>
      <c r="C33" s="30">
        <f t="shared" si="4"/>
        <v>646.4000000000001</v>
      </c>
      <c r="D33" s="30">
        <v>220.4</v>
      </c>
      <c r="E33" s="30">
        <v>23.4</v>
      </c>
      <c r="F33" s="30">
        <v>402.6</v>
      </c>
      <c r="G33" s="30"/>
      <c r="H33" s="30"/>
      <c r="I33" s="30"/>
      <c r="J33" s="30"/>
      <c r="K33" s="66">
        <f t="shared" si="1"/>
        <v>646.4000000000001</v>
      </c>
      <c r="L33" s="8"/>
      <c r="M33" s="21"/>
    </row>
    <row r="34" spans="1:13" ht="12.75">
      <c r="A34" s="65" t="s">
        <v>214</v>
      </c>
      <c r="B34" s="20" t="s">
        <v>215</v>
      </c>
      <c r="C34" s="30">
        <f t="shared" si="4"/>
        <v>735.8</v>
      </c>
      <c r="D34" s="30">
        <v>199</v>
      </c>
      <c r="E34" s="30">
        <v>45.6</v>
      </c>
      <c r="F34" s="30">
        <v>491.2</v>
      </c>
      <c r="G34" s="30"/>
      <c r="H34" s="30"/>
      <c r="I34" s="30"/>
      <c r="J34" s="30"/>
      <c r="K34" s="66">
        <f t="shared" si="1"/>
        <v>735.8</v>
      </c>
      <c r="L34" s="8"/>
      <c r="M34" s="21"/>
    </row>
    <row r="35" spans="1:13" ht="26.25">
      <c r="A35" s="65" t="s">
        <v>216</v>
      </c>
      <c r="B35" s="20" t="s">
        <v>217</v>
      </c>
      <c r="C35" s="30">
        <f t="shared" si="4"/>
        <v>50</v>
      </c>
      <c r="D35" s="30"/>
      <c r="E35" s="30"/>
      <c r="F35" s="30">
        <v>50</v>
      </c>
      <c r="G35" s="30"/>
      <c r="H35" s="30"/>
      <c r="I35" s="30"/>
      <c r="J35" s="30"/>
      <c r="K35" s="66">
        <f t="shared" si="1"/>
        <v>50</v>
      </c>
      <c r="L35" s="8"/>
      <c r="M35" s="21"/>
    </row>
    <row r="36" spans="1:13" ht="65.25" customHeight="1">
      <c r="A36" s="65" t="s">
        <v>40</v>
      </c>
      <c r="B36" s="20" t="s">
        <v>218</v>
      </c>
      <c r="C36" s="30">
        <f t="shared" si="4"/>
        <v>500</v>
      </c>
      <c r="D36" s="30"/>
      <c r="E36" s="30"/>
      <c r="F36" s="30">
        <v>500</v>
      </c>
      <c r="G36" s="30"/>
      <c r="H36" s="30"/>
      <c r="I36" s="30"/>
      <c r="J36" s="30"/>
      <c r="K36" s="66">
        <f t="shared" si="1"/>
        <v>500</v>
      </c>
      <c r="L36" s="8"/>
      <c r="M36" s="21"/>
    </row>
    <row r="37" spans="1:13" ht="26.25">
      <c r="A37" s="65" t="s">
        <v>41</v>
      </c>
      <c r="B37" s="20" t="s">
        <v>42</v>
      </c>
      <c r="C37" s="30">
        <f t="shared" si="4"/>
        <v>136.8</v>
      </c>
      <c r="D37" s="30"/>
      <c r="E37" s="30"/>
      <c r="F37" s="30">
        <v>136.8</v>
      </c>
      <c r="G37" s="30"/>
      <c r="H37" s="30"/>
      <c r="I37" s="30"/>
      <c r="J37" s="30"/>
      <c r="K37" s="66">
        <f t="shared" si="1"/>
        <v>136.8</v>
      </c>
      <c r="L37" s="8"/>
      <c r="M37" s="21"/>
    </row>
    <row r="38" spans="1:13" ht="26.25">
      <c r="A38" s="65" t="s">
        <v>219</v>
      </c>
      <c r="B38" s="20" t="s">
        <v>220</v>
      </c>
      <c r="C38" s="30">
        <f t="shared" si="4"/>
        <v>14.2</v>
      </c>
      <c r="D38" s="30">
        <v>10.2</v>
      </c>
      <c r="E38" s="30"/>
      <c r="F38" s="30">
        <v>4</v>
      </c>
      <c r="G38" s="30"/>
      <c r="H38" s="30"/>
      <c r="I38" s="30"/>
      <c r="J38" s="30"/>
      <c r="K38" s="66">
        <f t="shared" si="1"/>
        <v>14.2</v>
      </c>
      <c r="L38" s="8"/>
      <c r="M38" s="21"/>
    </row>
    <row r="39" spans="1:13" ht="12.75">
      <c r="A39" s="65" t="s">
        <v>221</v>
      </c>
      <c r="B39" s="20" t="s">
        <v>222</v>
      </c>
      <c r="C39" s="30">
        <f t="shared" si="4"/>
        <v>32.5</v>
      </c>
      <c r="D39" s="30">
        <v>21.7</v>
      </c>
      <c r="E39" s="30"/>
      <c r="F39" s="30">
        <v>10.8</v>
      </c>
      <c r="G39" s="30"/>
      <c r="H39" s="30"/>
      <c r="I39" s="30"/>
      <c r="J39" s="30"/>
      <c r="K39" s="66">
        <f t="shared" si="1"/>
        <v>32.5</v>
      </c>
      <c r="L39" s="8"/>
      <c r="M39" s="21"/>
    </row>
    <row r="40" spans="1:13" ht="27.75" customHeight="1">
      <c r="A40" s="65" t="s">
        <v>43</v>
      </c>
      <c r="B40" s="24" t="s">
        <v>223</v>
      </c>
      <c r="C40" s="30">
        <f t="shared" si="4"/>
        <v>2720.3</v>
      </c>
      <c r="D40" s="30">
        <v>1027.9</v>
      </c>
      <c r="E40" s="30">
        <v>61.3</v>
      </c>
      <c r="F40" s="30">
        <v>1631.1</v>
      </c>
      <c r="G40" s="30"/>
      <c r="H40" s="30">
        <v>213</v>
      </c>
      <c r="I40" s="30"/>
      <c r="J40" s="30"/>
      <c r="K40" s="66">
        <f t="shared" si="1"/>
        <v>2933.3</v>
      </c>
      <c r="L40" s="8"/>
      <c r="M40" s="21"/>
    </row>
    <row r="41" spans="1:12" s="21" customFormat="1" ht="12.75" hidden="1">
      <c r="A41" s="63">
        <v>100000</v>
      </c>
      <c r="B41" s="26" t="s">
        <v>46</v>
      </c>
      <c r="C41" s="46">
        <f>D41+E41+F41+G41</f>
        <v>0</v>
      </c>
      <c r="D41" s="46"/>
      <c r="E41" s="46"/>
      <c r="F41" s="46"/>
      <c r="G41" s="46"/>
      <c r="H41" s="46"/>
      <c r="I41" s="46"/>
      <c r="J41" s="46"/>
      <c r="K41" s="64">
        <f t="shared" si="1"/>
        <v>0</v>
      </c>
      <c r="L41" s="23"/>
    </row>
    <row r="42" spans="1:12" s="21" customFormat="1" ht="39" hidden="1">
      <c r="A42" s="65" t="s">
        <v>224</v>
      </c>
      <c r="B42" s="20" t="s">
        <v>225</v>
      </c>
      <c r="C42" s="30">
        <f>F42</f>
        <v>0</v>
      </c>
      <c r="D42" s="30"/>
      <c r="E42" s="30"/>
      <c r="F42" s="30"/>
      <c r="G42" s="46"/>
      <c r="H42" s="46"/>
      <c r="I42" s="46"/>
      <c r="J42" s="46"/>
      <c r="K42" s="64">
        <f t="shared" si="1"/>
        <v>0</v>
      </c>
      <c r="L42" s="23"/>
    </row>
    <row r="43" spans="1:12" s="21" customFormat="1" ht="15" customHeight="1">
      <c r="A43" s="70">
        <v>110000</v>
      </c>
      <c r="B43" s="26" t="s">
        <v>226</v>
      </c>
      <c r="C43" s="46">
        <f>D43+E43+F43+G43</f>
        <v>23289.3</v>
      </c>
      <c r="D43" s="46">
        <v>2446.4</v>
      </c>
      <c r="E43" s="46">
        <v>461.9</v>
      </c>
      <c r="F43" s="46">
        <v>20381</v>
      </c>
      <c r="G43" s="46">
        <f>G44+G45+G46</f>
        <v>0</v>
      </c>
      <c r="H43" s="46">
        <f>520.5+20</f>
        <v>540.5</v>
      </c>
      <c r="I43" s="46"/>
      <c r="J43" s="46"/>
      <c r="K43" s="64">
        <f t="shared" si="1"/>
        <v>23829.8</v>
      </c>
      <c r="L43" s="23"/>
    </row>
    <row r="44" spans="1:13" ht="15" customHeight="1">
      <c r="A44" s="71" t="s">
        <v>227</v>
      </c>
      <c r="B44" s="20" t="s">
        <v>228</v>
      </c>
      <c r="C44" s="30">
        <f>D44+E44+F44+G44</f>
        <v>10208.5</v>
      </c>
      <c r="D44" s="30"/>
      <c r="E44" s="30"/>
      <c r="F44" s="30">
        <v>10208.5</v>
      </c>
      <c r="G44" s="30"/>
      <c r="H44" s="30"/>
      <c r="I44" s="30"/>
      <c r="J44" s="30"/>
      <c r="K44" s="66">
        <f t="shared" si="1"/>
        <v>10208.5</v>
      </c>
      <c r="L44" s="8"/>
      <c r="M44" s="21"/>
    </row>
    <row r="45" spans="1:13" ht="26.25">
      <c r="A45" s="71" t="s">
        <v>229</v>
      </c>
      <c r="B45" s="20" t="s">
        <v>230</v>
      </c>
      <c r="C45" s="30">
        <f>D45+E45+F45+G45</f>
        <v>5500.7</v>
      </c>
      <c r="D45" s="30"/>
      <c r="E45" s="30"/>
      <c r="F45" s="30">
        <v>5500.7</v>
      </c>
      <c r="G45" s="30"/>
      <c r="H45" s="30"/>
      <c r="I45" s="30"/>
      <c r="J45" s="30"/>
      <c r="K45" s="66">
        <f t="shared" si="1"/>
        <v>5500.7</v>
      </c>
      <c r="L45" s="8"/>
      <c r="M45" s="21"/>
    </row>
    <row r="46" spans="1:13" ht="12.75">
      <c r="A46" s="71">
        <v>110300</v>
      </c>
      <c r="B46" s="20" t="s">
        <v>47</v>
      </c>
      <c r="C46" s="30">
        <f>D46+E46+F46</f>
        <v>253</v>
      </c>
      <c r="D46" s="30"/>
      <c r="E46" s="30"/>
      <c r="F46" s="30">
        <v>253</v>
      </c>
      <c r="G46" s="30"/>
      <c r="H46" s="30"/>
      <c r="I46" s="30"/>
      <c r="J46" s="30"/>
      <c r="K46" s="66">
        <f t="shared" si="1"/>
        <v>253</v>
      </c>
      <c r="L46" s="8"/>
      <c r="M46" s="21"/>
    </row>
    <row r="47" spans="1:12" s="21" customFormat="1" ht="12.75">
      <c r="A47" s="70">
        <v>120000</v>
      </c>
      <c r="B47" s="59" t="s">
        <v>48</v>
      </c>
      <c r="C47" s="46">
        <f>C48+C49</f>
        <v>387.4</v>
      </c>
      <c r="D47" s="46">
        <f>D48+D49</f>
        <v>0</v>
      </c>
      <c r="E47" s="46">
        <f>E48+E49</f>
        <v>0</v>
      </c>
      <c r="F47" s="46">
        <f>F48+F49</f>
        <v>387.4</v>
      </c>
      <c r="G47" s="46">
        <f>G48+G49</f>
        <v>0</v>
      </c>
      <c r="H47" s="46"/>
      <c r="I47" s="46"/>
      <c r="J47" s="46"/>
      <c r="K47" s="64">
        <f t="shared" si="1"/>
        <v>387.4</v>
      </c>
      <c r="L47" s="23"/>
    </row>
    <row r="48" spans="1:13" ht="24" customHeight="1" hidden="1">
      <c r="A48" s="71">
        <v>120201</v>
      </c>
      <c r="B48" s="20" t="s">
        <v>49</v>
      </c>
      <c r="C48" s="30">
        <f>D48+E48+F48+G48</f>
        <v>0</v>
      </c>
      <c r="D48" s="30"/>
      <c r="E48" s="30"/>
      <c r="F48" s="30"/>
      <c r="G48" s="30"/>
      <c r="H48" s="30"/>
      <c r="I48" s="30"/>
      <c r="J48" s="30"/>
      <c r="K48" s="66">
        <f t="shared" si="1"/>
        <v>0</v>
      </c>
      <c r="L48" s="8"/>
      <c r="M48" s="21"/>
    </row>
    <row r="49" spans="1:13" ht="15" customHeight="1">
      <c r="A49" s="71">
        <v>120300</v>
      </c>
      <c r="B49" s="20" t="s">
        <v>50</v>
      </c>
      <c r="C49" s="30">
        <f>D49+E49+F49</f>
        <v>387.4</v>
      </c>
      <c r="D49" s="30"/>
      <c r="E49" s="30"/>
      <c r="F49" s="30">
        <f>260+127.4</f>
        <v>387.4</v>
      </c>
      <c r="G49" s="30"/>
      <c r="H49" s="30"/>
      <c r="I49" s="30"/>
      <c r="J49" s="30"/>
      <c r="K49" s="66">
        <f t="shared" si="1"/>
        <v>387.4</v>
      </c>
      <c r="L49" s="8"/>
      <c r="M49" s="21"/>
    </row>
    <row r="50" spans="1:12" s="21" customFormat="1" ht="15" customHeight="1">
      <c r="A50" s="70">
        <v>130000</v>
      </c>
      <c r="B50" s="26" t="s">
        <v>51</v>
      </c>
      <c r="C50" s="46">
        <f>D50+E50+F50+G50</f>
        <v>21262.7</v>
      </c>
      <c r="D50" s="46">
        <v>1896.8</v>
      </c>
      <c r="E50" s="46">
        <v>34.7</v>
      </c>
      <c r="F50" s="46">
        <v>19331.2</v>
      </c>
      <c r="G50" s="46"/>
      <c r="H50" s="46"/>
      <c r="I50" s="46"/>
      <c r="J50" s="46"/>
      <c r="K50" s="64">
        <f t="shared" si="1"/>
        <v>21262.7</v>
      </c>
      <c r="L50" s="23"/>
    </row>
    <row r="51" spans="1:12" s="21" customFormat="1" ht="15" customHeight="1">
      <c r="A51" s="70">
        <v>150000</v>
      </c>
      <c r="B51" s="26" t="s">
        <v>52</v>
      </c>
      <c r="C51" s="46">
        <f>C52+C54+C55+C56+C53</f>
        <v>0</v>
      </c>
      <c r="D51" s="46">
        <f>D52+D54+D55+D56+D53</f>
        <v>0</v>
      </c>
      <c r="E51" s="46">
        <f>E52+E54+E55+E56+E53</f>
        <v>0</v>
      </c>
      <c r="F51" s="46">
        <f>F52+F54+F55+F56+F53</f>
        <v>0</v>
      </c>
      <c r="G51" s="46">
        <f>G52+G54+G55+G56+G53</f>
        <v>0</v>
      </c>
      <c r="H51" s="46">
        <f>H52+H54+H55+H56+H53+H57</f>
        <v>3891.4</v>
      </c>
      <c r="I51" s="46">
        <f>I52+I54+I55+I56+I53+I57</f>
        <v>3891.4</v>
      </c>
      <c r="J51" s="46">
        <f>J52</f>
        <v>0</v>
      </c>
      <c r="K51" s="64">
        <f>H51+C51</f>
        <v>3891.4</v>
      </c>
      <c r="L51" s="23"/>
    </row>
    <row r="52" spans="1:13" ht="12.75" customHeight="1" hidden="1">
      <c r="A52" s="71">
        <v>150101</v>
      </c>
      <c r="B52" s="20" t="s">
        <v>53</v>
      </c>
      <c r="C52" s="30">
        <f aca="true" t="shared" si="5" ref="C52:C57">D52+E52+F52</f>
        <v>0</v>
      </c>
      <c r="D52" s="30"/>
      <c r="E52" s="30"/>
      <c r="F52" s="30"/>
      <c r="G52" s="30"/>
      <c r="H52" s="30"/>
      <c r="I52" s="30">
        <f>H52</f>
        <v>0</v>
      </c>
      <c r="J52" s="30"/>
      <c r="K52" s="66">
        <f aca="true" t="shared" si="6" ref="K52:K74">C52+H52</f>
        <v>0</v>
      </c>
      <c r="L52" s="8"/>
      <c r="M52" s="21"/>
    </row>
    <row r="53" spans="1:13" ht="66.75" customHeight="1">
      <c r="A53" s="71" t="s">
        <v>231</v>
      </c>
      <c r="B53" s="72" t="s">
        <v>232</v>
      </c>
      <c r="C53" s="30">
        <f t="shared" si="5"/>
        <v>0</v>
      </c>
      <c r="D53" s="30"/>
      <c r="E53" s="30"/>
      <c r="F53" s="30"/>
      <c r="G53" s="30"/>
      <c r="H53" s="30">
        <v>3891.4</v>
      </c>
      <c r="I53" s="30">
        <v>3891.4</v>
      </c>
      <c r="J53" s="30"/>
      <c r="K53" s="66">
        <f t="shared" si="6"/>
        <v>3891.4</v>
      </c>
      <c r="L53" s="8"/>
      <c r="M53" s="21"/>
    </row>
    <row r="54" spans="1:13" ht="30" customHeight="1" hidden="1">
      <c r="A54" s="71" t="s">
        <v>233</v>
      </c>
      <c r="B54" s="72" t="s">
        <v>234</v>
      </c>
      <c r="C54" s="30">
        <f t="shared" si="5"/>
        <v>0</v>
      </c>
      <c r="D54" s="30"/>
      <c r="E54" s="30"/>
      <c r="F54" s="30"/>
      <c r="G54" s="30"/>
      <c r="H54" s="30">
        <f>I54</f>
        <v>0</v>
      </c>
      <c r="I54" s="30"/>
      <c r="J54" s="30"/>
      <c r="K54" s="66">
        <f t="shared" si="6"/>
        <v>0</v>
      </c>
      <c r="L54" s="8"/>
      <c r="M54" s="21"/>
    </row>
    <row r="55" spans="1:13" ht="42" customHeight="1" hidden="1">
      <c r="A55" s="71" t="s">
        <v>235</v>
      </c>
      <c r="B55" s="72" t="s">
        <v>236</v>
      </c>
      <c r="C55" s="30">
        <f t="shared" si="5"/>
        <v>0</v>
      </c>
      <c r="D55" s="30"/>
      <c r="E55" s="30"/>
      <c r="F55" s="30"/>
      <c r="G55" s="30"/>
      <c r="H55" s="30">
        <f>I55</f>
        <v>0</v>
      </c>
      <c r="I55" s="30"/>
      <c r="J55" s="30"/>
      <c r="K55" s="66">
        <f t="shared" si="6"/>
        <v>0</v>
      </c>
      <c r="L55" s="8"/>
      <c r="M55" s="21"/>
    </row>
    <row r="56" spans="1:13" ht="12.75" customHeight="1" hidden="1">
      <c r="A56" s="71" t="s">
        <v>237</v>
      </c>
      <c r="B56" s="20" t="s">
        <v>238</v>
      </c>
      <c r="C56" s="30">
        <f t="shared" si="5"/>
        <v>0</v>
      </c>
      <c r="D56" s="30"/>
      <c r="E56" s="30"/>
      <c r="F56" s="30"/>
      <c r="G56" s="30"/>
      <c r="H56" s="30">
        <f>I56</f>
        <v>0</v>
      </c>
      <c r="I56" s="30"/>
      <c r="J56" s="30"/>
      <c r="K56" s="66">
        <f t="shared" si="6"/>
        <v>0</v>
      </c>
      <c r="L56" s="8"/>
      <c r="M56" s="21"/>
    </row>
    <row r="57" spans="1:13" ht="12.75" customHeight="1" hidden="1">
      <c r="A57" s="71" t="s">
        <v>239</v>
      </c>
      <c r="B57" s="20" t="s">
        <v>240</v>
      </c>
      <c r="C57" s="30">
        <f t="shared" si="5"/>
        <v>0</v>
      </c>
      <c r="D57" s="30"/>
      <c r="E57" s="30"/>
      <c r="F57" s="30"/>
      <c r="G57" s="30"/>
      <c r="H57" s="30">
        <f>I57</f>
        <v>0</v>
      </c>
      <c r="I57" s="30"/>
      <c r="J57" s="30"/>
      <c r="K57" s="66">
        <f t="shared" si="6"/>
        <v>0</v>
      </c>
      <c r="L57" s="8"/>
      <c r="M57" s="21"/>
    </row>
    <row r="58" spans="1:12" s="21" customFormat="1" ht="24.75" customHeight="1">
      <c r="A58" s="70">
        <v>170000</v>
      </c>
      <c r="B58" s="26" t="s">
        <v>54</v>
      </c>
      <c r="C58" s="46">
        <f>C60+C59</f>
        <v>0</v>
      </c>
      <c r="D58" s="46">
        <f>D60+D59</f>
        <v>0</v>
      </c>
      <c r="E58" s="46">
        <f>E60+E59</f>
        <v>0</v>
      </c>
      <c r="F58" s="46">
        <f>F60+F59</f>
        <v>0</v>
      </c>
      <c r="G58" s="46">
        <f>G60+G59</f>
        <v>0</v>
      </c>
      <c r="H58" s="46">
        <f>H60</f>
        <v>36050</v>
      </c>
      <c r="I58" s="46"/>
      <c r="J58" s="46"/>
      <c r="K58" s="64">
        <f t="shared" si="6"/>
        <v>36050</v>
      </c>
      <c r="L58" s="23"/>
    </row>
    <row r="59" spans="1:12" s="21" customFormat="1" ht="12.75" hidden="1">
      <c r="A59" s="71" t="s">
        <v>241</v>
      </c>
      <c r="B59" s="20" t="s">
        <v>242</v>
      </c>
      <c r="C59" s="30">
        <f>D59+E59+F59</f>
        <v>0</v>
      </c>
      <c r="D59" s="30"/>
      <c r="E59" s="30"/>
      <c r="F59" s="30"/>
      <c r="G59" s="30"/>
      <c r="H59" s="30"/>
      <c r="I59" s="30"/>
      <c r="J59" s="30"/>
      <c r="K59" s="66">
        <f t="shared" si="6"/>
        <v>0</v>
      </c>
      <c r="L59" s="23"/>
    </row>
    <row r="60" spans="1:13" ht="39">
      <c r="A60" s="71">
        <v>170703</v>
      </c>
      <c r="B60" s="20" t="s">
        <v>243</v>
      </c>
      <c r="C60" s="30">
        <f>D60+E60+F60</f>
        <v>0</v>
      </c>
      <c r="D60" s="30"/>
      <c r="E60" s="30"/>
      <c r="F60" s="30"/>
      <c r="G60" s="30"/>
      <c r="H60" s="30">
        <v>36050</v>
      </c>
      <c r="I60" s="30"/>
      <c r="J60" s="30"/>
      <c r="K60" s="66">
        <f t="shared" si="6"/>
        <v>36050</v>
      </c>
      <c r="L60" s="8"/>
      <c r="M60" s="21"/>
    </row>
    <row r="61" spans="1:13" ht="38.25" customHeight="1">
      <c r="A61" s="70">
        <v>180109</v>
      </c>
      <c r="B61" s="26" t="s">
        <v>56</v>
      </c>
      <c r="C61" s="46">
        <f>D61+E61+F61</f>
        <v>83397.09999999999</v>
      </c>
      <c r="D61" s="30"/>
      <c r="E61" s="30"/>
      <c r="F61" s="46">
        <f>83921.9-524.8</f>
        <v>83397.09999999999</v>
      </c>
      <c r="G61" s="30"/>
      <c r="H61" s="46">
        <f>1000-60</f>
        <v>940</v>
      </c>
      <c r="I61" s="30">
        <f>1000-60</f>
        <v>940</v>
      </c>
      <c r="J61" s="30"/>
      <c r="K61" s="64">
        <f t="shared" si="6"/>
        <v>84337.09999999999</v>
      </c>
      <c r="L61" s="8"/>
      <c r="M61" s="21"/>
    </row>
    <row r="62" spans="1:13" ht="25.5" customHeight="1" hidden="1">
      <c r="A62" s="70">
        <v>180404</v>
      </c>
      <c r="B62" s="26" t="s">
        <v>57</v>
      </c>
      <c r="C62" s="46">
        <f>D62+E62+F62</f>
        <v>0</v>
      </c>
      <c r="D62" s="30"/>
      <c r="E62" s="30"/>
      <c r="F62" s="46"/>
      <c r="G62" s="30"/>
      <c r="H62" s="46"/>
      <c r="I62" s="30"/>
      <c r="J62" s="30"/>
      <c r="K62" s="64">
        <f t="shared" si="6"/>
        <v>0</v>
      </c>
      <c r="L62" s="8"/>
      <c r="M62" s="21"/>
    </row>
    <row r="63" spans="1:13" ht="54.75" customHeight="1">
      <c r="A63" s="70" t="s">
        <v>244</v>
      </c>
      <c r="B63" s="26" t="s">
        <v>245</v>
      </c>
      <c r="C63" s="46"/>
      <c r="D63" s="30"/>
      <c r="E63" s="30"/>
      <c r="F63" s="46"/>
      <c r="G63" s="30"/>
      <c r="H63" s="46">
        <f>I63</f>
        <v>60</v>
      </c>
      <c r="I63" s="46">
        <v>60</v>
      </c>
      <c r="J63" s="30"/>
      <c r="K63" s="64">
        <f t="shared" si="6"/>
        <v>60</v>
      </c>
      <c r="L63" s="8"/>
      <c r="M63" s="21"/>
    </row>
    <row r="64" spans="1:12" s="21" customFormat="1" ht="26.25">
      <c r="A64" s="70">
        <v>210000</v>
      </c>
      <c r="B64" s="58" t="s">
        <v>246</v>
      </c>
      <c r="C64" s="46">
        <f>D64+E64+F64+G64</f>
        <v>0</v>
      </c>
      <c r="D64" s="46"/>
      <c r="E64" s="46"/>
      <c r="F64" s="46"/>
      <c r="G64" s="46"/>
      <c r="H64" s="46"/>
      <c r="I64" s="46"/>
      <c r="J64" s="46"/>
      <c r="K64" s="64">
        <f t="shared" si="6"/>
        <v>0</v>
      </c>
      <c r="L64" s="23"/>
    </row>
    <row r="65" spans="1:12" s="21" customFormat="1" ht="16.5" customHeight="1">
      <c r="A65" s="63" t="s">
        <v>95</v>
      </c>
      <c r="B65" s="73" t="s">
        <v>96</v>
      </c>
      <c r="C65" s="46">
        <f>D65+E65+F65</f>
        <v>0</v>
      </c>
      <c r="D65" s="46"/>
      <c r="E65" s="46"/>
      <c r="F65" s="46"/>
      <c r="G65" s="46"/>
      <c r="H65" s="46">
        <v>821</v>
      </c>
      <c r="I65" s="46"/>
      <c r="J65" s="46"/>
      <c r="K65" s="64">
        <f t="shared" si="6"/>
        <v>821</v>
      </c>
      <c r="L65" s="23"/>
    </row>
    <row r="66" spans="1:12" s="21" customFormat="1" ht="13.5" customHeight="1">
      <c r="A66" s="70">
        <v>230000</v>
      </c>
      <c r="B66" s="26" t="s">
        <v>58</v>
      </c>
      <c r="C66" s="46">
        <f>D66+E66+F66</f>
        <v>0.1</v>
      </c>
      <c r="D66" s="46"/>
      <c r="E66" s="46"/>
      <c r="F66" s="46">
        <v>0.1</v>
      </c>
      <c r="G66" s="46"/>
      <c r="H66" s="46"/>
      <c r="I66" s="46"/>
      <c r="J66" s="46"/>
      <c r="K66" s="64">
        <f t="shared" si="6"/>
        <v>0.1</v>
      </c>
      <c r="L66" s="23"/>
    </row>
    <row r="67" spans="1:13" s="21" customFormat="1" ht="13.5" customHeight="1">
      <c r="A67" s="63">
        <v>240000</v>
      </c>
      <c r="B67" s="26" t="s">
        <v>59</v>
      </c>
      <c r="C67" s="46">
        <f aca="true" t="shared" si="7" ref="C67:H67">C68</f>
        <v>0</v>
      </c>
      <c r="D67" s="46">
        <f t="shared" si="7"/>
        <v>0</v>
      </c>
      <c r="E67" s="46">
        <f t="shared" si="7"/>
        <v>0</v>
      </c>
      <c r="F67" s="46">
        <f t="shared" si="7"/>
        <v>0</v>
      </c>
      <c r="G67" s="46">
        <f t="shared" si="7"/>
        <v>0</v>
      </c>
      <c r="H67" s="46">
        <f t="shared" si="7"/>
        <v>45500</v>
      </c>
      <c r="I67" s="46"/>
      <c r="J67" s="46"/>
      <c r="K67" s="64">
        <f t="shared" si="6"/>
        <v>45500</v>
      </c>
      <c r="L67" s="23"/>
      <c r="M67" s="21">
        <f>3840.4+420</f>
        <v>4260.4</v>
      </c>
    </row>
    <row r="68" spans="1:13" ht="70.5" customHeight="1">
      <c r="A68" s="65" t="s">
        <v>150</v>
      </c>
      <c r="B68" s="24" t="s">
        <v>60</v>
      </c>
      <c r="C68" s="30">
        <f>D68+E68+F68</f>
        <v>0</v>
      </c>
      <c r="D68" s="30"/>
      <c r="E68" s="30"/>
      <c r="F68" s="30"/>
      <c r="G68" s="30"/>
      <c r="H68" s="30">
        <v>45500</v>
      </c>
      <c r="I68" s="30"/>
      <c r="J68" s="30"/>
      <c r="K68" s="66">
        <f t="shared" si="6"/>
        <v>45500</v>
      </c>
      <c r="L68" s="8"/>
      <c r="M68" s="21"/>
    </row>
    <row r="69" spans="1:12" s="21" customFormat="1" ht="12.75">
      <c r="A69" s="70">
        <v>250000</v>
      </c>
      <c r="B69" s="73" t="s">
        <v>61</v>
      </c>
      <c r="C69" s="68">
        <f>C70+C71+C76+C74+C73+C72</f>
        <v>7356.2</v>
      </c>
      <c r="D69" s="68">
        <f>D70+D71+D76+D74+D73+D72</f>
        <v>0</v>
      </c>
      <c r="E69" s="68">
        <f>E70+E71+E76+E74+E73+E72</f>
        <v>0</v>
      </c>
      <c r="F69" s="68">
        <f>F70+F71+F76+F74+F73+F72</f>
        <v>7356.2</v>
      </c>
      <c r="G69" s="68">
        <f>G70+G71+G76+G74</f>
        <v>0</v>
      </c>
      <c r="H69" s="68">
        <f>H70+H71+H76+H74+H75</f>
        <v>0</v>
      </c>
      <c r="I69" s="68">
        <f>I70+I71+I76+I74+I75</f>
        <v>0</v>
      </c>
      <c r="J69" s="68"/>
      <c r="K69" s="69">
        <f t="shared" si="6"/>
        <v>7356.2</v>
      </c>
      <c r="L69" s="23"/>
    </row>
    <row r="70" spans="1:13" ht="12.75">
      <c r="A70" s="71">
        <v>250102</v>
      </c>
      <c r="B70" s="20" t="s">
        <v>62</v>
      </c>
      <c r="C70" s="30">
        <f aca="true" t="shared" si="8" ref="C70:C76">D70+E70+F70</f>
        <v>3000</v>
      </c>
      <c r="D70" s="30"/>
      <c r="E70" s="30"/>
      <c r="F70" s="30">
        <v>3000</v>
      </c>
      <c r="G70" s="30"/>
      <c r="H70" s="30"/>
      <c r="I70" s="30"/>
      <c r="J70" s="30"/>
      <c r="K70" s="66">
        <f t="shared" si="6"/>
        <v>3000</v>
      </c>
      <c r="L70" s="8"/>
      <c r="M70" s="21"/>
    </row>
    <row r="71" spans="1:13" ht="12.75">
      <c r="A71" s="71">
        <v>250203</v>
      </c>
      <c r="B71" s="20" t="s">
        <v>247</v>
      </c>
      <c r="C71" s="30">
        <f t="shared" si="8"/>
        <v>4.6</v>
      </c>
      <c r="D71" s="30"/>
      <c r="E71" s="30"/>
      <c r="F71" s="30">
        <f>4.6</f>
        <v>4.6</v>
      </c>
      <c r="G71" s="30"/>
      <c r="H71" s="30"/>
      <c r="I71" s="30"/>
      <c r="J71" s="30"/>
      <c r="K71" s="66">
        <f t="shared" si="6"/>
        <v>4.6</v>
      </c>
      <c r="L71" s="8"/>
      <c r="M71" s="21"/>
    </row>
    <row r="72" spans="1:13" ht="12.75" hidden="1">
      <c r="A72" s="71" t="s">
        <v>248</v>
      </c>
      <c r="B72" s="20" t="s">
        <v>249</v>
      </c>
      <c r="C72" s="30">
        <f t="shared" si="8"/>
        <v>0</v>
      </c>
      <c r="D72" s="30"/>
      <c r="E72" s="30"/>
      <c r="F72" s="30"/>
      <c r="G72" s="30"/>
      <c r="H72" s="30"/>
      <c r="I72" s="30"/>
      <c r="J72" s="30"/>
      <c r="K72" s="66">
        <f t="shared" si="6"/>
        <v>0</v>
      </c>
      <c r="L72" s="8"/>
      <c r="M72" s="21"/>
    </row>
    <row r="73" spans="1:13" ht="26.25" customHeight="1">
      <c r="A73" s="71">
        <v>250306</v>
      </c>
      <c r="B73" s="20" t="s">
        <v>66</v>
      </c>
      <c r="C73" s="30">
        <f t="shared" si="8"/>
        <v>3891.4</v>
      </c>
      <c r="D73" s="30"/>
      <c r="E73" s="30"/>
      <c r="F73" s="30">
        <v>3891.4</v>
      </c>
      <c r="G73" s="30"/>
      <c r="H73" s="30"/>
      <c r="I73" s="30"/>
      <c r="J73" s="30"/>
      <c r="K73" s="66">
        <f t="shared" si="6"/>
        <v>3891.4</v>
      </c>
      <c r="L73" s="8"/>
      <c r="M73" s="21"/>
    </row>
    <row r="74" spans="1:13" ht="26.25" customHeight="1">
      <c r="A74" s="71" t="s">
        <v>250</v>
      </c>
      <c r="B74" s="20" t="s">
        <v>251</v>
      </c>
      <c r="C74" s="30">
        <f t="shared" si="8"/>
        <v>181.2</v>
      </c>
      <c r="D74" s="30"/>
      <c r="E74" s="30"/>
      <c r="F74" s="30">
        <v>181.2</v>
      </c>
      <c r="G74" s="30"/>
      <c r="H74" s="30"/>
      <c r="I74" s="30"/>
      <c r="J74" s="30"/>
      <c r="K74" s="66">
        <f t="shared" si="6"/>
        <v>181.2</v>
      </c>
      <c r="L74" s="8"/>
      <c r="M74" s="21"/>
    </row>
    <row r="75" spans="1:59" ht="26.25" hidden="1">
      <c r="A75" s="71" t="s">
        <v>252</v>
      </c>
      <c r="B75" s="20" t="s">
        <v>253</v>
      </c>
      <c r="C75" s="30">
        <f t="shared" si="8"/>
        <v>0</v>
      </c>
      <c r="D75" s="25"/>
      <c r="E75" s="25"/>
      <c r="F75" s="25"/>
      <c r="G75" s="25"/>
      <c r="H75" s="25">
        <f>I75</f>
        <v>0</v>
      </c>
      <c r="I75" s="25"/>
      <c r="J75" s="25"/>
      <c r="K75" s="74">
        <f>H75+C75</f>
        <v>0</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row>
    <row r="76" spans="1:13" ht="12.75">
      <c r="A76" s="71">
        <v>250404</v>
      </c>
      <c r="B76" s="20" t="s">
        <v>64</v>
      </c>
      <c r="C76" s="30">
        <f t="shared" si="8"/>
        <v>279</v>
      </c>
      <c r="D76" s="30"/>
      <c r="E76" s="30"/>
      <c r="F76" s="30">
        <f>279</f>
        <v>279</v>
      </c>
      <c r="G76" s="30"/>
      <c r="H76" s="30"/>
      <c r="I76" s="30"/>
      <c r="J76" s="30"/>
      <c r="K76" s="66">
        <f>C76+H76</f>
        <v>279</v>
      </c>
      <c r="L76" s="8"/>
      <c r="M76" s="21"/>
    </row>
    <row r="77" spans="1:13" s="21" customFormat="1" ht="18" customHeight="1">
      <c r="A77" s="70"/>
      <c r="B77" s="26" t="s">
        <v>65</v>
      </c>
      <c r="C77" s="46">
        <f>C69+C68+C66+C65+C64+C63+C62+C61+C58+C51+C50+C47+C43+C41+C19+C18+C17+C15+C13</f>
        <v>600059.7999999999</v>
      </c>
      <c r="D77" s="46">
        <f>D69+D68+D66+D65+D64+D63+D62+D61+D58+D51+D50+D47+D43+D41+D19+D18+D17+D15+D13</f>
        <v>200399.40000000002</v>
      </c>
      <c r="E77" s="46">
        <f>E69+E68+E66+E65+E64+E63+E62+E61+E58+E51+E50+E47+E43+E41+E19+E18+E17+E15+E13</f>
        <v>39506.2</v>
      </c>
      <c r="F77" s="46">
        <f>F69+F68+F66+F65+F64+F63+F62+F61+F58+F51+F50+F47+F43+F41+F19+F18+F17+F15+F13</f>
        <v>360154.2</v>
      </c>
      <c r="G77" s="46">
        <f>G69+G68+G66+G65+G64+G63+G62+G61+G58+G51+G50+G47+G43+G41+G19+G18+G17+G15+G13</f>
        <v>0</v>
      </c>
      <c r="H77" s="46">
        <f>H13+H15+H17+H18+H19+H41+H43+H47+H50+H51+H58+H61+H62+H64+H66+H67+H69+H65+H63</f>
        <v>110911</v>
      </c>
      <c r="I77" s="46">
        <f>I13+I15+I17+I18+I19+I41+I43+I47+I50+I51+I58+I61+I62+I64+I66+I67+I69+I65+I63</f>
        <v>4891.4</v>
      </c>
      <c r="J77" s="46">
        <f>J13+J15+J17+J18+J19+J41+J43+J47+J50+J51+J58+J61+J62+J64+J66+J67+J69+J65+J63</f>
        <v>0</v>
      </c>
      <c r="K77" s="64">
        <f>K13+K15+K17+K18+K19+K41+K43+K47+K50+K51+K58+K61+K62+K64+K66+K67+K69+K65+K63</f>
        <v>710970.7999999999</v>
      </c>
      <c r="L77" s="28">
        <f>D77+E77+F77+G77</f>
        <v>600059.8</v>
      </c>
      <c r="M77" s="29"/>
    </row>
    <row r="78" spans="1:13" s="21" customFormat="1" ht="66">
      <c r="A78" s="71" t="s">
        <v>254</v>
      </c>
      <c r="B78" s="47" t="s">
        <v>255</v>
      </c>
      <c r="C78" s="30">
        <f>D78+E78+F78</f>
        <v>14398.5</v>
      </c>
      <c r="D78" s="46"/>
      <c r="E78" s="46"/>
      <c r="F78" s="30">
        <v>14398.5</v>
      </c>
      <c r="G78" s="46"/>
      <c r="H78" s="46"/>
      <c r="I78" s="46"/>
      <c r="J78" s="46"/>
      <c r="K78" s="66">
        <f aca="true" t="shared" si="9" ref="K78:K85">C78+H78</f>
        <v>14398.5</v>
      </c>
      <c r="L78" s="28"/>
      <c r="M78" s="29"/>
    </row>
    <row r="79" spans="1:13" s="21" customFormat="1" ht="78.75" hidden="1">
      <c r="A79" s="71" t="s">
        <v>256</v>
      </c>
      <c r="B79" s="47" t="s">
        <v>257</v>
      </c>
      <c r="C79" s="30">
        <f>D79+E79+F79</f>
        <v>0</v>
      </c>
      <c r="D79" s="46"/>
      <c r="E79" s="46"/>
      <c r="F79" s="30"/>
      <c r="G79" s="46"/>
      <c r="H79" s="46"/>
      <c r="I79" s="46"/>
      <c r="J79" s="46"/>
      <c r="K79" s="66">
        <f t="shared" si="9"/>
        <v>0</v>
      </c>
      <c r="L79" s="28"/>
      <c r="M79" s="29"/>
    </row>
    <row r="80" spans="1:13" s="21" customFormat="1" ht="78.75" hidden="1">
      <c r="A80" s="71" t="s">
        <v>258</v>
      </c>
      <c r="B80" s="75" t="s">
        <v>259</v>
      </c>
      <c r="C80" s="30">
        <f>D80+E80+F80</f>
        <v>0</v>
      </c>
      <c r="D80" s="46"/>
      <c r="E80" s="46"/>
      <c r="F80" s="30"/>
      <c r="G80" s="46"/>
      <c r="H80" s="46"/>
      <c r="I80" s="46"/>
      <c r="J80" s="46"/>
      <c r="K80" s="66">
        <f t="shared" si="9"/>
        <v>0</v>
      </c>
      <c r="L80" s="28"/>
      <c r="M80" s="29"/>
    </row>
    <row r="81" spans="1:13" ht="41.25" customHeight="1">
      <c r="A81" s="71">
        <v>250301</v>
      </c>
      <c r="B81" s="53" t="s">
        <v>260</v>
      </c>
      <c r="C81" s="30">
        <f>D81+E81+F81</f>
        <v>25306.9</v>
      </c>
      <c r="D81" s="30"/>
      <c r="E81" s="30"/>
      <c r="F81" s="30">
        <v>25306.9</v>
      </c>
      <c r="G81" s="30"/>
      <c r="H81" s="30"/>
      <c r="I81" s="30"/>
      <c r="J81" s="30"/>
      <c r="K81" s="66">
        <f t="shared" si="9"/>
        <v>25306.9</v>
      </c>
      <c r="L81" s="8"/>
      <c r="M81" s="21"/>
    </row>
    <row r="82" spans="1:13" ht="12.75" hidden="1">
      <c r="A82" s="76"/>
      <c r="B82" s="77"/>
      <c r="C82" s="30"/>
      <c r="D82" s="46"/>
      <c r="E82" s="46"/>
      <c r="F82" s="77"/>
      <c r="G82" s="46"/>
      <c r="H82" s="46"/>
      <c r="I82" s="46"/>
      <c r="J82" s="46"/>
      <c r="K82" s="66">
        <f t="shared" si="9"/>
        <v>0</v>
      </c>
      <c r="L82" s="8"/>
      <c r="M82" s="21"/>
    </row>
    <row r="83" spans="1:13" ht="30" customHeight="1">
      <c r="A83" s="71" t="s">
        <v>320</v>
      </c>
      <c r="B83" s="75" t="s">
        <v>321</v>
      </c>
      <c r="C83" s="30">
        <f>D83+E83+F83</f>
        <v>524.8</v>
      </c>
      <c r="D83" s="46"/>
      <c r="E83" s="46"/>
      <c r="F83" s="30">
        <v>524.8</v>
      </c>
      <c r="G83" s="46"/>
      <c r="H83" s="46"/>
      <c r="I83" s="46"/>
      <c r="J83" s="46"/>
      <c r="K83" s="66">
        <f t="shared" si="9"/>
        <v>524.8</v>
      </c>
      <c r="L83" s="8"/>
      <c r="M83" s="21"/>
    </row>
    <row r="84" spans="1:13" ht="39.75" customHeight="1">
      <c r="A84" s="71" t="s">
        <v>262</v>
      </c>
      <c r="B84" s="47" t="s">
        <v>263</v>
      </c>
      <c r="C84" s="30">
        <f>D84+E84+F84</f>
        <v>135671.6</v>
      </c>
      <c r="D84" s="46"/>
      <c r="E84" s="46"/>
      <c r="F84" s="30">
        <v>135671.6</v>
      </c>
      <c r="G84" s="46"/>
      <c r="H84" s="46"/>
      <c r="I84" s="46"/>
      <c r="J84" s="46"/>
      <c r="K84" s="66">
        <f t="shared" si="9"/>
        <v>135671.6</v>
      </c>
      <c r="L84" s="8"/>
      <c r="M84" s="21"/>
    </row>
    <row r="85" spans="1:13" ht="131.25" customHeight="1">
      <c r="A85" s="170" t="s">
        <v>264</v>
      </c>
      <c r="B85" s="285" t="s">
        <v>1</v>
      </c>
      <c r="C85" s="233">
        <f>D85+E85+F85</f>
        <v>214383.2</v>
      </c>
      <c r="D85" s="234"/>
      <c r="E85" s="234"/>
      <c r="F85" s="236">
        <v>214383.2</v>
      </c>
      <c r="G85" s="234"/>
      <c r="H85" s="234"/>
      <c r="I85" s="234"/>
      <c r="J85" s="234"/>
      <c r="K85" s="235">
        <f t="shared" si="9"/>
        <v>214383.2</v>
      </c>
      <c r="L85" s="8"/>
      <c r="M85" s="21"/>
    </row>
    <row r="86" spans="1:13" ht="220.5" customHeight="1">
      <c r="A86" s="269"/>
      <c r="B86" s="283" t="s">
        <v>375</v>
      </c>
      <c r="C86" s="233"/>
      <c r="D86" s="234"/>
      <c r="E86" s="234"/>
      <c r="F86" s="236"/>
      <c r="G86" s="234"/>
      <c r="H86" s="234"/>
      <c r="I86" s="234"/>
      <c r="J86" s="234"/>
      <c r="K86" s="235"/>
      <c r="L86" s="8"/>
      <c r="M86" s="21"/>
    </row>
    <row r="87" spans="1:13" ht="156" customHeight="1">
      <c r="A87" s="275" t="s">
        <v>265</v>
      </c>
      <c r="B87" s="286" t="s">
        <v>0</v>
      </c>
      <c r="C87" s="175">
        <f aca="true" t="shared" si="10" ref="C87:C95">D87+E87+F87</f>
        <v>76175.4</v>
      </c>
      <c r="D87" s="46"/>
      <c r="E87" s="46"/>
      <c r="F87" s="30">
        <v>76175.4</v>
      </c>
      <c r="G87" s="46"/>
      <c r="H87" s="46"/>
      <c r="I87" s="46"/>
      <c r="J87" s="46"/>
      <c r="K87" s="66">
        <f aca="true" t="shared" si="11" ref="K87:K96">C87+H87</f>
        <v>76175.4</v>
      </c>
      <c r="L87" s="8"/>
      <c r="M87" s="21"/>
    </row>
    <row r="88" spans="1:13" ht="129" customHeight="1">
      <c r="A88" s="201" t="s">
        <v>266</v>
      </c>
      <c r="B88" s="285" t="s">
        <v>1</v>
      </c>
      <c r="C88" s="272"/>
      <c r="D88" s="273"/>
      <c r="E88" s="273"/>
      <c r="F88" s="272"/>
      <c r="G88" s="273"/>
      <c r="H88" s="273"/>
      <c r="I88" s="273"/>
      <c r="J88" s="273"/>
      <c r="K88" s="274"/>
      <c r="L88" s="8"/>
      <c r="M88" s="21"/>
    </row>
    <row r="89" spans="1:13" s="21" customFormat="1" ht="208.5" customHeight="1">
      <c r="A89" s="278"/>
      <c r="B89" s="284" t="s">
        <v>376</v>
      </c>
      <c r="C89" s="185">
        <f t="shared" si="10"/>
        <v>21494.7</v>
      </c>
      <c r="D89" s="185"/>
      <c r="E89" s="185"/>
      <c r="F89" s="185">
        <v>21494.7</v>
      </c>
      <c r="G89" s="185"/>
      <c r="H89" s="185"/>
      <c r="I89" s="185"/>
      <c r="J89" s="185"/>
      <c r="K89" s="271">
        <f t="shared" si="11"/>
        <v>21494.7</v>
      </c>
      <c r="L89" s="28"/>
      <c r="M89" s="29"/>
    </row>
    <row r="90" spans="1:13" s="21" customFormat="1" ht="52.5" hidden="1">
      <c r="A90" s="71" t="s">
        <v>267</v>
      </c>
      <c r="B90" s="72" t="s">
        <v>268</v>
      </c>
      <c r="C90" s="30">
        <f t="shared" si="10"/>
        <v>0</v>
      </c>
      <c r="D90" s="30"/>
      <c r="E90" s="30"/>
      <c r="F90" s="30"/>
      <c r="G90" s="30"/>
      <c r="H90" s="30"/>
      <c r="I90" s="30"/>
      <c r="J90" s="30"/>
      <c r="K90" s="66">
        <f t="shared" si="11"/>
        <v>0</v>
      </c>
      <c r="L90" s="28"/>
      <c r="M90" s="29"/>
    </row>
    <row r="91" spans="1:12" s="21" customFormat="1" ht="39" hidden="1">
      <c r="A91" s="71" t="s">
        <v>269</v>
      </c>
      <c r="B91" s="72" t="s">
        <v>270</v>
      </c>
      <c r="C91" s="30">
        <f t="shared" si="10"/>
        <v>0</v>
      </c>
      <c r="D91" s="30"/>
      <c r="E91" s="30"/>
      <c r="F91" s="30"/>
      <c r="G91" s="30"/>
      <c r="H91" s="30"/>
      <c r="I91" s="30"/>
      <c r="J91" s="30"/>
      <c r="K91" s="66">
        <f t="shared" si="11"/>
        <v>0</v>
      </c>
      <c r="L91" s="23"/>
    </row>
    <row r="92" spans="1:12" s="21" customFormat="1" ht="84.75" customHeight="1" hidden="1">
      <c r="A92" s="71" t="s">
        <v>271</v>
      </c>
      <c r="B92" s="72" t="s">
        <v>272</v>
      </c>
      <c r="C92" s="30">
        <f t="shared" si="10"/>
        <v>0</v>
      </c>
      <c r="D92" s="30"/>
      <c r="E92" s="30"/>
      <c r="F92" s="30"/>
      <c r="G92" s="30"/>
      <c r="H92" s="30"/>
      <c r="I92" s="30"/>
      <c r="J92" s="30"/>
      <c r="K92" s="66">
        <f t="shared" si="11"/>
        <v>0</v>
      </c>
      <c r="L92" s="23"/>
    </row>
    <row r="93" spans="1:12" s="21" customFormat="1" ht="15" customHeight="1" hidden="1">
      <c r="A93" s="71" t="s">
        <v>273</v>
      </c>
      <c r="B93" s="72" t="s">
        <v>191</v>
      </c>
      <c r="C93" s="30">
        <f t="shared" si="10"/>
        <v>0</v>
      </c>
      <c r="D93" s="30"/>
      <c r="E93" s="30"/>
      <c r="F93" s="30"/>
      <c r="G93" s="30"/>
      <c r="H93" s="30"/>
      <c r="I93" s="30"/>
      <c r="J93" s="30"/>
      <c r="K93" s="66">
        <f t="shared" si="11"/>
        <v>0</v>
      </c>
      <c r="L93" s="23"/>
    </row>
    <row r="94" spans="1:12" s="21" customFormat="1" ht="1.5" customHeight="1" hidden="1">
      <c r="A94" s="71" t="s">
        <v>274</v>
      </c>
      <c r="B94" s="72" t="s">
        <v>275</v>
      </c>
      <c r="C94" s="30">
        <f t="shared" si="10"/>
        <v>0</v>
      </c>
      <c r="D94" s="30"/>
      <c r="E94" s="30"/>
      <c r="F94" s="30"/>
      <c r="G94" s="30"/>
      <c r="H94" s="30"/>
      <c r="I94" s="30"/>
      <c r="J94" s="30"/>
      <c r="K94" s="66">
        <f t="shared" si="11"/>
        <v>0</v>
      </c>
      <c r="L94" s="23"/>
    </row>
    <row r="95" spans="1:12" s="21" customFormat="1" ht="3" customHeight="1" hidden="1">
      <c r="A95" s="71" t="s">
        <v>276</v>
      </c>
      <c r="B95" s="72" t="s">
        <v>277</v>
      </c>
      <c r="C95" s="30">
        <f t="shared" si="10"/>
        <v>0</v>
      </c>
      <c r="D95" s="30"/>
      <c r="E95" s="30"/>
      <c r="F95" s="30"/>
      <c r="G95" s="30"/>
      <c r="H95" s="30"/>
      <c r="I95" s="30"/>
      <c r="J95" s="30"/>
      <c r="K95" s="66">
        <f t="shared" si="11"/>
        <v>0</v>
      </c>
      <c r="L95" s="23"/>
    </row>
    <row r="96" spans="1:13" s="21" customFormat="1" ht="18" customHeight="1" thickBot="1">
      <c r="A96" s="181" t="s">
        <v>67</v>
      </c>
      <c r="B96" s="182"/>
      <c r="C96" s="78">
        <f>C91+C89+C87+C85+C84+C82+C81+C77+C90+C93+C83+C92+C94+C95+C80+C78+C79</f>
        <v>1088014.9000000001</v>
      </c>
      <c r="D96" s="78">
        <f>D91+D89+D87+D85+D84+D82+D81+D77+D90+D93+D83+D92+D94+D95+D80+D78+D79</f>
        <v>200399.40000000002</v>
      </c>
      <c r="E96" s="78">
        <f>E91+E89+E87+E85+E84+E82+E81+E77+E90+E93+E83+E92+E94+E95+E80+E78+E79</f>
        <v>39506.2</v>
      </c>
      <c r="F96" s="78">
        <f>F91+F89+F87+F85+F84+F82+F81+F77+F90+F93+F83+F92+F94+F95+F80+F78+F79</f>
        <v>848109.3</v>
      </c>
      <c r="G96" s="78">
        <f>G91+G89+G87+G85+G84+G82+G81+G77+G90+G93+G83+G92+G94+G95+G80+G78+G79</f>
        <v>0</v>
      </c>
      <c r="H96" s="78">
        <f>H91+H89+H87+H85+H84+H82+H81+H77+H90</f>
        <v>110911</v>
      </c>
      <c r="I96" s="78">
        <f>I91+I89+I87+I85+I84+I82+I81+I77+I90</f>
        <v>4891.4</v>
      </c>
      <c r="J96" s="78">
        <f>J91+J89+J87+J85+J84+J82+J81+J77+J90</f>
        <v>0</v>
      </c>
      <c r="K96" s="79">
        <f t="shared" si="11"/>
        <v>1198925.9000000001</v>
      </c>
      <c r="L96" s="28">
        <f>D96+E96+F96+G96</f>
        <v>1088014.9000000001</v>
      </c>
      <c r="M96" s="29"/>
    </row>
    <row r="97" spans="2:11" ht="12.75">
      <c r="B97" s="54"/>
      <c r="C97" s="32"/>
      <c r="D97" s="32"/>
      <c r="E97" s="32"/>
      <c r="F97" s="32"/>
      <c r="G97" s="32"/>
      <c r="H97" s="32"/>
      <c r="I97" s="32"/>
      <c r="J97" s="32"/>
      <c r="K97" s="32"/>
    </row>
    <row r="98" spans="2:11" ht="12.75" hidden="1">
      <c r="B98" s="54"/>
      <c r="C98" s="80"/>
      <c r="D98" s="80"/>
      <c r="E98" s="80"/>
      <c r="F98" s="80"/>
      <c r="G98" s="80"/>
      <c r="H98" s="80"/>
      <c r="I98" s="80"/>
      <c r="J98" s="80"/>
      <c r="K98" s="80"/>
    </row>
    <row r="99" spans="2:11" ht="12.75">
      <c r="B99" s="54"/>
      <c r="C99" s="80"/>
      <c r="D99" s="80"/>
      <c r="E99" s="80"/>
      <c r="F99" s="80"/>
      <c r="G99" s="80"/>
      <c r="H99" s="80"/>
      <c r="I99" s="80"/>
      <c r="J99" s="80"/>
      <c r="K99" s="80"/>
    </row>
    <row r="100" spans="2:11" ht="12.75">
      <c r="B100" s="54"/>
      <c r="C100" s="32"/>
      <c r="D100" s="32"/>
      <c r="E100" s="32"/>
      <c r="F100" s="32"/>
      <c r="G100" s="32"/>
      <c r="H100" s="32"/>
      <c r="I100" s="32"/>
      <c r="J100" s="32"/>
      <c r="K100" s="32"/>
    </row>
    <row r="101" spans="2:9" ht="12.75">
      <c r="B101" s="54"/>
      <c r="C101" s="32"/>
      <c r="H101" s="32"/>
      <c r="I101" s="32"/>
    </row>
    <row r="102" spans="2:11" ht="12.75">
      <c r="B102" s="54"/>
      <c r="C102" s="32"/>
      <c r="D102" s="32"/>
      <c r="E102" s="32"/>
      <c r="F102" s="32"/>
      <c r="G102" s="32"/>
      <c r="H102" s="32"/>
      <c r="I102" s="32"/>
      <c r="K102" s="32"/>
    </row>
    <row r="103" spans="2:11" ht="12.75">
      <c r="B103" s="54"/>
      <c r="C103" s="32"/>
      <c r="D103" s="32"/>
      <c r="E103" s="32"/>
      <c r="F103" s="32"/>
      <c r="G103" s="32"/>
      <c r="H103" s="32"/>
      <c r="K103" s="32"/>
    </row>
    <row r="104" spans="2:3" ht="12.75">
      <c r="B104" s="54"/>
      <c r="C104" s="32"/>
    </row>
    <row r="105" ht="12.75">
      <c r="B105" s="54"/>
    </row>
    <row r="106" ht="12.75">
      <c r="B106" s="54"/>
    </row>
    <row r="107" ht="12.75">
      <c r="B107" s="54"/>
    </row>
    <row r="108" ht="12.75">
      <c r="B108" s="54"/>
    </row>
    <row r="109" ht="12.75">
      <c r="B109" s="54"/>
    </row>
    <row r="110" ht="12.75">
      <c r="B110" s="54"/>
    </row>
    <row r="111" ht="12.75">
      <c r="B111" s="54"/>
    </row>
    <row r="112" ht="12.75">
      <c r="B112" s="54"/>
    </row>
    <row r="113" ht="12.75">
      <c r="B113" s="54"/>
    </row>
    <row r="114" ht="12.75">
      <c r="B114" s="54"/>
    </row>
    <row r="115" ht="12.75">
      <c r="B115" s="54"/>
    </row>
    <row r="116" ht="12.75">
      <c r="B116" s="54"/>
    </row>
    <row r="117" ht="12.75">
      <c r="B117" s="54"/>
    </row>
    <row r="118" ht="12.75">
      <c r="B118" s="54"/>
    </row>
    <row r="119" ht="12.75">
      <c r="B119" s="54"/>
    </row>
    <row r="120" ht="12.75">
      <c r="B120" s="54"/>
    </row>
    <row r="121" ht="12.75">
      <c r="B121" s="54"/>
    </row>
    <row r="122" ht="12.75">
      <c r="B122" s="54"/>
    </row>
    <row r="123" ht="12.75">
      <c r="B123" s="54"/>
    </row>
    <row r="124" ht="12.75">
      <c r="B124" s="54"/>
    </row>
    <row r="125" ht="12.75">
      <c r="B125" s="54"/>
    </row>
    <row r="126" ht="12.75">
      <c r="B126" s="54"/>
    </row>
    <row r="127" ht="12.75">
      <c r="B127" s="54"/>
    </row>
    <row r="128" ht="12.75">
      <c r="B128" s="54"/>
    </row>
    <row r="129" ht="12.75">
      <c r="B129" s="54"/>
    </row>
    <row r="130" ht="12.75">
      <c r="B130" s="54"/>
    </row>
    <row r="131" ht="12.75">
      <c r="B131" s="54"/>
    </row>
    <row r="132" ht="12.75">
      <c r="B132" s="54"/>
    </row>
    <row r="133" ht="12.75">
      <c r="B133" s="54"/>
    </row>
    <row r="134" ht="12.75">
      <c r="B134" s="54"/>
    </row>
    <row r="135" ht="12.75">
      <c r="B135" s="54"/>
    </row>
    <row r="136" ht="12.75">
      <c r="B136" s="54"/>
    </row>
    <row r="137" ht="12.75">
      <c r="B137" s="54"/>
    </row>
    <row r="138" ht="12.75">
      <c r="B138" s="54"/>
    </row>
    <row r="139" ht="12.75">
      <c r="B139" s="54"/>
    </row>
    <row r="140" ht="12.75">
      <c r="B140" s="54"/>
    </row>
    <row r="141" ht="12.75">
      <c r="B141" s="54"/>
    </row>
    <row r="142" ht="12.75">
      <c r="B142" s="54"/>
    </row>
    <row r="143" ht="12.75">
      <c r="B143" s="54"/>
    </row>
    <row r="144" ht="12.75">
      <c r="B144" s="54"/>
    </row>
    <row r="145" ht="12.75">
      <c r="B145" s="54"/>
    </row>
    <row r="146" ht="12.75">
      <c r="B146" s="54"/>
    </row>
    <row r="147" ht="12.75">
      <c r="B147" s="54"/>
    </row>
    <row r="148" ht="12.75">
      <c r="B148" s="54"/>
    </row>
    <row r="149" ht="12.75">
      <c r="B149" s="54"/>
    </row>
    <row r="150" ht="12.75">
      <c r="B150" s="54"/>
    </row>
    <row r="151" ht="12.75">
      <c r="B151" s="54"/>
    </row>
    <row r="152" ht="12.75">
      <c r="B152" s="54"/>
    </row>
    <row r="153" ht="12.75">
      <c r="B153" s="54"/>
    </row>
    <row r="154" ht="12.75">
      <c r="B154" s="54"/>
    </row>
    <row r="155" ht="12.75">
      <c r="B155" s="54"/>
    </row>
    <row r="156" ht="12.75">
      <c r="B156" s="54"/>
    </row>
    <row r="157" ht="12.75">
      <c r="B157" s="54"/>
    </row>
    <row r="158" ht="12.75">
      <c r="B158" s="54"/>
    </row>
    <row r="159" ht="12.75">
      <c r="B159" s="54"/>
    </row>
    <row r="160" ht="12.75">
      <c r="B160" s="54"/>
    </row>
    <row r="161" ht="12.75">
      <c r="B161" s="54"/>
    </row>
    <row r="162" ht="12.75">
      <c r="B162" s="54"/>
    </row>
    <row r="163" ht="12.75">
      <c r="B163" s="54"/>
    </row>
    <row r="164" ht="12.75">
      <c r="B164" s="54"/>
    </row>
    <row r="165" ht="12.75">
      <c r="B165" s="54"/>
    </row>
    <row r="166" ht="12.75">
      <c r="B166" s="54"/>
    </row>
    <row r="167" ht="12.75">
      <c r="B167" s="54"/>
    </row>
    <row r="168" ht="12.75">
      <c r="B168" s="54"/>
    </row>
    <row r="169" ht="12.75">
      <c r="B169" s="54"/>
    </row>
    <row r="170" ht="12.75">
      <c r="B170" s="54"/>
    </row>
    <row r="171" ht="12.75">
      <c r="B171" s="54"/>
    </row>
    <row r="172" ht="12.75">
      <c r="B172" s="54"/>
    </row>
    <row r="173" ht="12.75">
      <c r="B173" s="54"/>
    </row>
    <row r="174" ht="12.75">
      <c r="B174" s="54"/>
    </row>
    <row r="175" ht="12.75">
      <c r="B175" s="54"/>
    </row>
    <row r="176" ht="12.75">
      <c r="B176" s="54"/>
    </row>
    <row r="177" ht="12.75">
      <c r="B177" s="54"/>
    </row>
    <row r="178" ht="12.75">
      <c r="B178" s="54"/>
    </row>
    <row r="179" ht="12.75">
      <c r="B179" s="54"/>
    </row>
    <row r="180" ht="12.75">
      <c r="B180" s="54"/>
    </row>
    <row r="181" ht="12.75">
      <c r="B181" s="54"/>
    </row>
    <row r="182" ht="12.75">
      <c r="B182" s="54"/>
    </row>
    <row r="183" ht="12.75">
      <c r="B183" s="54"/>
    </row>
    <row r="184" ht="12.75">
      <c r="B184" s="54"/>
    </row>
    <row r="185" ht="12.75">
      <c r="B185" s="54"/>
    </row>
    <row r="186" ht="12.75">
      <c r="B186" s="54"/>
    </row>
    <row r="187" ht="12.75">
      <c r="B187" s="54"/>
    </row>
    <row r="188" ht="12.75">
      <c r="B188" s="54"/>
    </row>
    <row r="189" ht="12.75">
      <c r="B189" s="54"/>
    </row>
    <row r="190" ht="12.75">
      <c r="B190" s="54"/>
    </row>
    <row r="191" ht="12.75">
      <c r="B191" s="54"/>
    </row>
    <row r="192" ht="12.75">
      <c r="B192" s="54"/>
    </row>
    <row r="193" ht="12.75">
      <c r="B193" s="54"/>
    </row>
    <row r="194" ht="12.75">
      <c r="B194" s="54"/>
    </row>
    <row r="195" ht="12.75">
      <c r="B195" s="54"/>
    </row>
    <row r="196" ht="12.75">
      <c r="B196" s="54"/>
    </row>
    <row r="197" ht="12.75">
      <c r="B197" s="54"/>
    </row>
    <row r="198" ht="12.75">
      <c r="B198" s="54"/>
    </row>
    <row r="199" ht="12.75">
      <c r="B199" s="54"/>
    </row>
    <row r="200" ht="12.75">
      <c r="B200" s="54"/>
    </row>
    <row r="201" ht="12.75">
      <c r="B201" s="54"/>
    </row>
    <row r="202" ht="12.75">
      <c r="B202" s="54"/>
    </row>
    <row r="203" ht="12.75">
      <c r="B203" s="54"/>
    </row>
    <row r="204" ht="12.75">
      <c r="B204" s="54"/>
    </row>
    <row r="205" ht="12.75">
      <c r="B205" s="54"/>
    </row>
    <row r="206" ht="12.75">
      <c r="B206" s="54"/>
    </row>
    <row r="207" ht="12.75">
      <c r="B207" s="54"/>
    </row>
    <row r="208" ht="12.75">
      <c r="B208" s="54"/>
    </row>
    <row r="209" ht="12.75">
      <c r="B209" s="54"/>
    </row>
    <row r="210" ht="12.75">
      <c r="B210" s="54"/>
    </row>
    <row r="211" ht="12.75">
      <c r="B211" s="54"/>
    </row>
    <row r="212" ht="12.75">
      <c r="B212" s="54"/>
    </row>
    <row r="213" ht="12.75">
      <c r="B213" s="54"/>
    </row>
    <row r="214" ht="12.75">
      <c r="B214" s="54"/>
    </row>
    <row r="215" ht="12.75">
      <c r="B215" s="54"/>
    </row>
    <row r="216" ht="12.75">
      <c r="B216" s="54"/>
    </row>
    <row r="217" ht="12.75">
      <c r="B217" s="54"/>
    </row>
    <row r="218" ht="12.75">
      <c r="B218" s="54"/>
    </row>
    <row r="219" ht="12.75">
      <c r="B219" s="54"/>
    </row>
    <row r="220" ht="12.75">
      <c r="B220" s="54"/>
    </row>
    <row r="221" ht="12.75">
      <c r="B221" s="54"/>
    </row>
    <row r="222" ht="12.75">
      <c r="B222" s="54"/>
    </row>
    <row r="223" ht="12.75">
      <c r="B223" s="54"/>
    </row>
    <row r="224" ht="12.75">
      <c r="B224" s="54"/>
    </row>
    <row r="225" ht="12.75">
      <c r="B225" s="54"/>
    </row>
    <row r="226" ht="12.75">
      <c r="B226" s="54"/>
    </row>
    <row r="227" ht="12.75">
      <c r="B227" s="54"/>
    </row>
    <row r="228" ht="12.75">
      <c r="B228" s="54"/>
    </row>
    <row r="229" ht="12.75">
      <c r="B229" s="54"/>
    </row>
    <row r="230" ht="12.75">
      <c r="B230" s="54"/>
    </row>
    <row r="231" ht="12.75">
      <c r="B231" s="54"/>
    </row>
    <row r="232" ht="12.75">
      <c r="B232" s="54"/>
    </row>
    <row r="233" ht="12.75">
      <c r="B233" s="54"/>
    </row>
    <row r="234" ht="12.75">
      <c r="B234" s="54"/>
    </row>
    <row r="235" ht="12.75">
      <c r="B235" s="54"/>
    </row>
    <row r="236" ht="12.75">
      <c r="B236" s="54"/>
    </row>
    <row r="237" ht="12.75">
      <c r="B237" s="54"/>
    </row>
    <row r="238" ht="12.75">
      <c r="B238" s="54"/>
    </row>
    <row r="239" ht="12.75">
      <c r="B239" s="54"/>
    </row>
    <row r="240" ht="12.75">
      <c r="B240" s="54"/>
    </row>
    <row r="241" ht="12.75">
      <c r="B241" s="54"/>
    </row>
    <row r="242" ht="12.75">
      <c r="B242" s="54"/>
    </row>
    <row r="243" ht="12.75">
      <c r="B243" s="54"/>
    </row>
    <row r="244" ht="12.75">
      <c r="B244" s="54"/>
    </row>
    <row r="245" ht="12.75">
      <c r="B245" s="54"/>
    </row>
    <row r="246" ht="12.75">
      <c r="B246" s="54"/>
    </row>
    <row r="247" ht="12.75">
      <c r="B247" s="54"/>
    </row>
    <row r="248" ht="12.75">
      <c r="B248" s="54"/>
    </row>
    <row r="249" ht="12.75">
      <c r="B249" s="54"/>
    </row>
    <row r="250" ht="12.75">
      <c r="B250" s="54"/>
    </row>
    <row r="251" ht="12.75">
      <c r="B251" s="54"/>
    </row>
    <row r="252" ht="12.75">
      <c r="B252" s="54"/>
    </row>
    <row r="253" ht="12.75">
      <c r="B253" s="54"/>
    </row>
    <row r="254" ht="12.75">
      <c r="B254" s="54"/>
    </row>
    <row r="255" ht="12.75">
      <c r="B255" s="54"/>
    </row>
    <row r="256" ht="12.75">
      <c r="B256" s="54"/>
    </row>
    <row r="257" ht="12.75">
      <c r="B257" s="54"/>
    </row>
    <row r="258" ht="12.75">
      <c r="B258" s="54"/>
    </row>
    <row r="259" ht="12.75">
      <c r="B259" s="54"/>
    </row>
    <row r="260" ht="12.75">
      <c r="B260" s="54"/>
    </row>
    <row r="261" ht="12.75">
      <c r="B261" s="54"/>
    </row>
    <row r="262" ht="12.75">
      <c r="B262" s="54"/>
    </row>
    <row r="263" ht="12.75">
      <c r="B263" s="54"/>
    </row>
    <row r="264" ht="12.75">
      <c r="B264" s="54"/>
    </row>
    <row r="265" ht="12.75">
      <c r="B265" s="54"/>
    </row>
    <row r="266" ht="12.75">
      <c r="B266" s="54"/>
    </row>
    <row r="267" ht="12.75">
      <c r="B267" s="54"/>
    </row>
    <row r="268" ht="12.75">
      <c r="B268" s="54"/>
    </row>
    <row r="269" ht="12.75">
      <c r="B269" s="54"/>
    </row>
    <row r="270" ht="12.75">
      <c r="B270" s="54"/>
    </row>
    <row r="271" ht="12.75">
      <c r="B271" s="54"/>
    </row>
    <row r="272" ht="12.75">
      <c r="B272" s="54"/>
    </row>
    <row r="273" ht="12.75">
      <c r="B273" s="54"/>
    </row>
    <row r="274" ht="12.75">
      <c r="B274" s="54"/>
    </row>
    <row r="275" ht="12.75">
      <c r="B275" s="54"/>
    </row>
    <row r="276" ht="12.75">
      <c r="B276" s="54"/>
    </row>
    <row r="277" ht="12.75">
      <c r="B277" s="54"/>
    </row>
    <row r="278" ht="12.75">
      <c r="B278" s="54"/>
    </row>
    <row r="279" ht="12.75">
      <c r="B279" s="54"/>
    </row>
    <row r="280" ht="12.75">
      <c r="B280" s="54"/>
    </row>
    <row r="281" ht="12.75">
      <c r="B281" s="54"/>
    </row>
    <row r="282" ht="12.75">
      <c r="B282" s="54"/>
    </row>
    <row r="283" ht="12.75">
      <c r="B283" s="54"/>
    </row>
    <row r="284" ht="12.75">
      <c r="B284" s="54"/>
    </row>
    <row r="285" ht="12.75">
      <c r="B285" s="54"/>
    </row>
    <row r="286" ht="12.75">
      <c r="B286" s="54"/>
    </row>
    <row r="287" ht="12.75">
      <c r="B287" s="54"/>
    </row>
    <row r="288" ht="12.75">
      <c r="B288" s="54"/>
    </row>
    <row r="289" ht="12.75">
      <c r="B289" s="54"/>
    </row>
    <row r="290" ht="12.75">
      <c r="B290" s="54"/>
    </row>
    <row r="291" ht="12.75">
      <c r="B291" s="54"/>
    </row>
    <row r="292" ht="12.75">
      <c r="B292" s="54"/>
    </row>
    <row r="293" ht="12.75">
      <c r="B293" s="54"/>
    </row>
    <row r="294" ht="12.75">
      <c r="B294" s="54"/>
    </row>
    <row r="295" ht="12.75">
      <c r="B295" s="54"/>
    </row>
    <row r="296" ht="12.75">
      <c r="B296" s="54"/>
    </row>
    <row r="297" ht="12.75">
      <c r="B297" s="54"/>
    </row>
    <row r="298" ht="12.75">
      <c r="B298" s="54"/>
    </row>
    <row r="299" ht="12.75">
      <c r="B299" s="54"/>
    </row>
    <row r="300" ht="12.75">
      <c r="B300" s="54"/>
    </row>
    <row r="301" ht="12.75">
      <c r="B301" s="54"/>
    </row>
    <row r="302" ht="12.75">
      <c r="B302" s="54"/>
    </row>
    <row r="303" ht="12.75">
      <c r="B303" s="54"/>
    </row>
    <row r="304" ht="12.75">
      <c r="B304" s="54"/>
    </row>
    <row r="305" ht="12.75">
      <c r="B305" s="54"/>
    </row>
    <row r="306" ht="12.75">
      <c r="B306" s="54"/>
    </row>
    <row r="307" ht="12.75">
      <c r="B307" s="54"/>
    </row>
    <row r="308" ht="12.75">
      <c r="B308" s="54"/>
    </row>
    <row r="309" ht="12.75">
      <c r="B309" s="54"/>
    </row>
    <row r="310" ht="12.75">
      <c r="B310" s="54"/>
    </row>
    <row r="311" ht="12.75">
      <c r="B311" s="54"/>
    </row>
    <row r="312" ht="12.75">
      <c r="B312" s="54"/>
    </row>
    <row r="313" ht="12.75">
      <c r="B313" s="54"/>
    </row>
    <row r="314" ht="12.75">
      <c r="B314" s="54"/>
    </row>
    <row r="315" ht="12.75">
      <c r="B315" s="54"/>
    </row>
    <row r="316" ht="12.75">
      <c r="B316" s="54"/>
    </row>
    <row r="317" ht="12.75">
      <c r="B317" s="54"/>
    </row>
    <row r="318" ht="12.75">
      <c r="B318" s="54"/>
    </row>
    <row r="319" ht="12.75">
      <c r="B319" s="54"/>
    </row>
    <row r="320" ht="12.75">
      <c r="B320" s="54"/>
    </row>
    <row r="321" ht="12.75">
      <c r="B321" s="54"/>
    </row>
    <row r="322" ht="12.75">
      <c r="B322" s="54"/>
    </row>
    <row r="323" ht="12.75">
      <c r="B323" s="54"/>
    </row>
    <row r="324" ht="12.75">
      <c r="B324" s="54"/>
    </row>
    <row r="325" ht="12.75">
      <c r="B325" s="54"/>
    </row>
    <row r="326" ht="12.75">
      <c r="B326" s="54"/>
    </row>
    <row r="327" ht="12.75">
      <c r="B327" s="54"/>
    </row>
    <row r="328" ht="12.75">
      <c r="B328" s="54"/>
    </row>
    <row r="329" ht="12.75">
      <c r="B329" s="54"/>
    </row>
    <row r="330" ht="12.75">
      <c r="B330" s="54"/>
    </row>
    <row r="331" ht="12.75">
      <c r="B331" s="54"/>
    </row>
    <row r="332" ht="12.75">
      <c r="B332" s="54"/>
    </row>
    <row r="333" ht="12.75">
      <c r="B333" s="54"/>
    </row>
    <row r="334" ht="12.75">
      <c r="B334" s="54"/>
    </row>
    <row r="335" ht="12.75">
      <c r="B335" s="54"/>
    </row>
    <row r="336" ht="12.75">
      <c r="B336" s="54"/>
    </row>
    <row r="337" ht="12.75">
      <c r="B337" s="54"/>
    </row>
    <row r="338" ht="12.75">
      <c r="B338" s="54"/>
    </row>
    <row r="339" ht="12.75">
      <c r="B339" s="54"/>
    </row>
    <row r="340" ht="12.75">
      <c r="B340" s="54"/>
    </row>
    <row r="341" ht="12.75">
      <c r="B341" s="54"/>
    </row>
    <row r="342" ht="12.75">
      <c r="B342" s="54"/>
    </row>
    <row r="343" ht="12.75">
      <c r="B343" s="54"/>
    </row>
    <row r="344" ht="12.75">
      <c r="B344" s="54"/>
    </row>
    <row r="345" ht="12.75">
      <c r="B345" s="54"/>
    </row>
    <row r="346" ht="12.75">
      <c r="B346" s="54"/>
    </row>
    <row r="347" ht="12.75">
      <c r="B347" s="54"/>
    </row>
    <row r="348" ht="12.75">
      <c r="B348" s="54"/>
    </row>
    <row r="349" ht="12.75">
      <c r="B349" s="54"/>
    </row>
    <row r="350" ht="12.75">
      <c r="B350" s="54"/>
    </row>
    <row r="351" ht="12.75">
      <c r="B351" s="54"/>
    </row>
    <row r="352" ht="12.75">
      <c r="B352" s="54"/>
    </row>
    <row r="353" ht="12.75">
      <c r="B353" s="54"/>
    </row>
    <row r="354" ht="12.75">
      <c r="B354" s="54"/>
    </row>
    <row r="355" ht="12.75">
      <c r="B355" s="54"/>
    </row>
    <row r="356" ht="12.75">
      <c r="B356" s="54"/>
    </row>
    <row r="357" ht="12.75">
      <c r="B357" s="54"/>
    </row>
    <row r="358" ht="12.75">
      <c r="B358" s="54"/>
    </row>
    <row r="359" ht="12.75">
      <c r="B359" s="54"/>
    </row>
    <row r="360" ht="12.75">
      <c r="B360" s="54"/>
    </row>
    <row r="361" ht="12.75">
      <c r="B361" s="54"/>
    </row>
    <row r="362" ht="12.75">
      <c r="B362" s="54"/>
    </row>
    <row r="363" ht="12.75">
      <c r="B363" s="54"/>
    </row>
    <row r="364" ht="12.75">
      <c r="B364" s="54"/>
    </row>
    <row r="365" ht="12.75">
      <c r="B365" s="54"/>
    </row>
    <row r="366" ht="12.75">
      <c r="B366" s="54"/>
    </row>
    <row r="367" ht="12.75">
      <c r="B367" s="54"/>
    </row>
    <row r="368" ht="12.75">
      <c r="B368" s="54"/>
    </row>
    <row r="369" ht="12.75">
      <c r="B369" s="54"/>
    </row>
    <row r="370" ht="12.75">
      <c r="B370" s="54"/>
    </row>
    <row r="371" ht="12.75">
      <c r="B371" s="54"/>
    </row>
    <row r="372" ht="12.75">
      <c r="B372" s="54"/>
    </row>
    <row r="373" ht="12.75">
      <c r="B373" s="54"/>
    </row>
    <row r="374" ht="12.75">
      <c r="B374" s="54"/>
    </row>
    <row r="375" ht="12.75">
      <c r="B375" s="54"/>
    </row>
    <row r="376" ht="12.75">
      <c r="B376" s="54"/>
    </row>
    <row r="377" ht="12.75">
      <c r="B377" s="54"/>
    </row>
    <row r="378" ht="12.75">
      <c r="B378" s="54"/>
    </row>
    <row r="379" ht="12.75">
      <c r="B379" s="54"/>
    </row>
    <row r="380" ht="12.75">
      <c r="B380" s="54"/>
    </row>
    <row r="381" ht="12.75">
      <c r="B381" s="54"/>
    </row>
    <row r="382" ht="12.75">
      <c r="B382" s="54"/>
    </row>
    <row r="383" ht="12.75">
      <c r="B383" s="54"/>
    </row>
    <row r="384" ht="12.75">
      <c r="B384" s="54"/>
    </row>
    <row r="385" ht="12.75">
      <c r="B385" s="54"/>
    </row>
    <row r="386" ht="12.75">
      <c r="B386" s="54"/>
    </row>
    <row r="387" ht="12.75">
      <c r="B387" s="54"/>
    </row>
    <row r="388" ht="12.75">
      <c r="B388" s="54"/>
    </row>
    <row r="389" ht="12.75">
      <c r="B389" s="54"/>
    </row>
    <row r="390" ht="12.75">
      <c r="B390" s="54"/>
    </row>
    <row r="391" ht="12.75">
      <c r="B391" s="54"/>
    </row>
    <row r="392" ht="12.75">
      <c r="B392" s="54"/>
    </row>
    <row r="393" ht="12.75">
      <c r="B393" s="54"/>
    </row>
    <row r="394" ht="12.75">
      <c r="B394" s="54"/>
    </row>
    <row r="395" ht="12.75">
      <c r="B395" s="54"/>
    </row>
    <row r="396" ht="12.75">
      <c r="B396" s="54"/>
    </row>
    <row r="397" ht="12.75">
      <c r="B397" s="54"/>
    </row>
    <row r="398" ht="12.75">
      <c r="B398" s="54"/>
    </row>
    <row r="399" ht="12.75">
      <c r="B399" s="54"/>
    </row>
    <row r="400" ht="12.75">
      <c r="B400" s="54"/>
    </row>
    <row r="401" ht="12.75">
      <c r="B401" s="54"/>
    </row>
    <row r="402" ht="12.75">
      <c r="B402" s="54"/>
    </row>
    <row r="403" ht="12.75">
      <c r="B403" s="54"/>
    </row>
    <row r="404" ht="12.75">
      <c r="B404" s="54"/>
    </row>
    <row r="405" ht="12.75">
      <c r="B405" s="54"/>
    </row>
    <row r="406" ht="12.75">
      <c r="B406" s="54"/>
    </row>
    <row r="407" ht="12.75">
      <c r="B407" s="54"/>
    </row>
    <row r="408" ht="12.75">
      <c r="B408" s="54"/>
    </row>
    <row r="409" ht="12.75">
      <c r="B409" s="54"/>
    </row>
    <row r="410" ht="12.75">
      <c r="B410" s="54"/>
    </row>
    <row r="411" ht="12.75">
      <c r="B411" s="54"/>
    </row>
    <row r="412" ht="12.75">
      <c r="B412" s="54"/>
    </row>
    <row r="413" ht="12.75">
      <c r="B413" s="54"/>
    </row>
    <row r="414" ht="12.75">
      <c r="B414" s="54"/>
    </row>
    <row r="415" ht="12.75">
      <c r="B415" s="54"/>
    </row>
    <row r="416" ht="12.75">
      <c r="B416" s="54"/>
    </row>
    <row r="417" ht="12.75">
      <c r="B417" s="54"/>
    </row>
    <row r="418" ht="12.75">
      <c r="B418" s="54"/>
    </row>
    <row r="419" ht="12.75">
      <c r="B419" s="54"/>
    </row>
    <row r="420" ht="12.75">
      <c r="B420" s="54"/>
    </row>
    <row r="421" ht="12.75">
      <c r="B421" s="54"/>
    </row>
    <row r="422" ht="12.75">
      <c r="B422" s="54"/>
    </row>
    <row r="423" ht="12.75">
      <c r="B423" s="54"/>
    </row>
    <row r="424" ht="12.75">
      <c r="B424" s="54"/>
    </row>
    <row r="425" ht="12.75">
      <c r="B425" s="54"/>
    </row>
    <row r="426" ht="12.75">
      <c r="B426" s="54"/>
    </row>
    <row r="427" ht="12.75">
      <c r="B427" s="54"/>
    </row>
    <row r="428" ht="12.75">
      <c r="B428" s="54"/>
    </row>
    <row r="429" ht="12.75">
      <c r="B429" s="54"/>
    </row>
    <row r="430" ht="12.75">
      <c r="B430" s="54"/>
    </row>
    <row r="431" ht="12.75">
      <c r="B431" s="54"/>
    </row>
    <row r="432" ht="12.75">
      <c r="B432" s="54"/>
    </row>
    <row r="433" ht="12.75">
      <c r="B433" s="54"/>
    </row>
    <row r="434" ht="12.75">
      <c r="B434" s="54"/>
    </row>
    <row r="435" ht="12.75">
      <c r="B435" s="54"/>
    </row>
    <row r="436" ht="12.75">
      <c r="B436" s="54"/>
    </row>
    <row r="437" ht="12.75">
      <c r="B437" s="54"/>
    </row>
    <row r="438" ht="12.75">
      <c r="B438" s="54"/>
    </row>
    <row r="439" ht="12.75">
      <c r="B439" s="54"/>
    </row>
    <row r="440" ht="12.75">
      <c r="B440" s="54"/>
    </row>
    <row r="441" ht="12.75">
      <c r="B441" s="54"/>
    </row>
    <row r="442" ht="12.75">
      <c r="B442" s="54"/>
    </row>
    <row r="443" ht="12.75">
      <c r="B443" s="54"/>
    </row>
    <row r="444" ht="12.75">
      <c r="B444" s="54"/>
    </row>
    <row r="445" ht="12.75">
      <c r="B445" s="54"/>
    </row>
    <row r="446" ht="12.75">
      <c r="B446" s="54"/>
    </row>
    <row r="447" ht="12.75">
      <c r="B447" s="54"/>
    </row>
    <row r="448" ht="12.75">
      <c r="B448" s="54"/>
    </row>
    <row r="449" ht="12.75">
      <c r="B449" s="54"/>
    </row>
    <row r="450" ht="12.75">
      <c r="B450" s="54"/>
    </row>
    <row r="451" ht="12.75">
      <c r="B451" s="54"/>
    </row>
    <row r="452" ht="12.75">
      <c r="B452" s="54"/>
    </row>
    <row r="453" ht="12.75">
      <c r="B453" s="54"/>
    </row>
    <row r="454" ht="12.75">
      <c r="B454" s="54"/>
    </row>
    <row r="455" ht="12.75">
      <c r="B455" s="54"/>
    </row>
    <row r="456" ht="12.75">
      <c r="B456" s="54"/>
    </row>
    <row r="457" ht="12.75">
      <c r="B457" s="54"/>
    </row>
    <row r="458" ht="12.75">
      <c r="B458" s="54"/>
    </row>
    <row r="459" ht="12.75">
      <c r="B459" s="54"/>
    </row>
    <row r="460" ht="12.75">
      <c r="B460" s="54"/>
    </row>
    <row r="461" ht="12.75">
      <c r="B461" s="54"/>
    </row>
    <row r="462" ht="12.75">
      <c r="B462" s="54"/>
    </row>
    <row r="463" ht="12.75">
      <c r="B463" s="54"/>
    </row>
    <row r="464" ht="12.75">
      <c r="B464" s="54"/>
    </row>
    <row r="465" ht="12.75">
      <c r="B465" s="54"/>
    </row>
    <row r="466" ht="12.75">
      <c r="B466" s="54"/>
    </row>
    <row r="467" ht="12.75">
      <c r="B467" s="54"/>
    </row>
    <row r="468" ht="12.75">
      <c r="B468" s="54"/>
    </row>
    <row r="469" ht="12.75">
      <c r="B469" s="54"/>
    </row>
    <row r="470" ht="12.75">
      <c r="B470" s="54"/>
    </row>
    <row r="471" ht="12.75">
      <c r="B471" s="54"/>
    </row>
    <row r="472" ht="12.75">
      <c r="B472" s="54"/>
    </row>
    <row r="473" ht="12.75">
      <c r="B473" s="54"/>
    </row>
    <row r="474" ht="12.75">
      <c r="B474" s="54"/>
    </row>
    <row r="475" ht="12.75">
      <c r="B475" s="54"/>
    </row>
    <row r="476" ht="12.75">
      <c r="B476" s="54"/>
    </row>
    <row r="477" ht="12.75">
      <c r="B477" s="54"/>
    </row>
    <row r="478" ht="12.75">
      <c r="B478" s="54"/>
    </row>
    <row r="479" ht="12.75">
      <c r="B479" s="54"/>
    </row>
    <row r="480" ht="12.75">
      <c r="B480" s="54"/>
    </row>
    <row r="481" ht="12.75">
      <c r="B481" s="54"/>
    </row>
    <row r="482" ht="12.75">
      <c r="B482" s="54"/>
    </row>
    <row r="483" ht="12.75">
      <c r="B483" s="54"/>
    </row>
    <row r="484" ht="12.75">
      <c r="B484" s="54"/>
    </row>
    <row r="485" ht="12.75">
      <c r="B485" s="54"/>
    </row>
  </sheetData>
  <mergeCells count="23">
    <mergeCell ref="K85:K86"/>
    <mergeCell ref="F85:F86"/>
    <mergeCell ref="G85:G86"/>
    <mergeCell ref="H85:H86"/>
    <mergeCell ref="I85:I86"/>
    <mergeCell ref="C85:C86"/>
    <mergeCell ref="D85:D86"/>
    <mergeCell ref="E85:E86"/>
    <mergeCell ref="J85:J86"/>
    <mergeCell ref="A96:B96"/>
    <mergeCell ref="H1:J1"/>
    <mergeCell ref="A6:K6"/>
    <mergeCell ref="A7:K7"/>
    <mergeCell ref="A9:A11"/>
    <mergeCell ref="B9:B11"/>
    <mergeCell ref="C9:G9"/>
    <mergeCell ref="H9:J9"/>
    <mergeCell ref="K9:K11"/>
    <mergeCell ref="C10:C11"/>
    <mergeCell ref="D10:G10"/>
    <mergeCell ref="H10:H11"/>
    <mergeCell ref="J10:J11"/>
    <mergeCell ref="H3:K3"/>
  </mergeCells>
  <printOptions/>
  <pageMargins left="0.5511811023622047" right="0.27" top="0.21" bottom="0.06" header="0.21" footer="0.06"/>
  <pageSetup horizontalDpi="600" verticalDpi="600" orientation="portrait" paperSize="9" scale="70" r:id="rId1"/>
  <rowBreaks count="1" manualBreakCount="1">
    <brk id="60" max="10" man="1"/>
  </rowBreaks>
</worksheet>
</file>

<file path=xl/worksheets/sheet3.xml><?xml version="1.0" encoding="utf-8"?>
<worksheet xmlns="http://schemas.openxmlformats.org/spreadsheetml/2006/main" xmlns:r="http://schemas.openxmlformats.org/officeDocument/2006/relationships">
  <dimension ref="A1:BG267"/>
  <sheetViews>
    <sheetView zoomScale="65" zoomScaleNormal="65" zoomScaleSheetLayoutView="75" workbookViewId="0" topLeftCell="A130">
      <selection activeCell="B144" sqref="B144"/>
    </sheetView>
  </sheetViews>
  <sheetFormatPr defaultColWidth="9.00390625" defaultRowHeight="12.75"/>
  <cols>
    <col min="1" max="1" width="7.625" style="61" customWidth="1"/>
    <col min="2" max="2" width="54.875" style="34" customWidth="1"/>
    <col min="3" max="3" width="11.50390625" style="3" customWidth="1"/>
    <col min="4" max="4" width="10.375" style="3" customWidth="1"/>
    <col min="5" max="5" width="9.125" style="3" customWidth="1"/>
    <col min="6" max="6" width="11.875" style="3" customWidth="1"/>
    <col min="7" max="7" width="0" style="3" hidden="1" customWidth="1"/>
    <col min="8" max="8" width="10.00390625" style="3" customWidth="1"/>
    <col min="9" max="9" width="8.625" style="3" customWidth="1"/>
    <col min="10" max="10" width="7.00390625" style="3" hidden="1" customWidth="1"/>
    <col min="11" max="11" width="12.00390625" style="3" customWidth="1"/>
    <col min="12" max="12" width="13.125" style="35" customWidth="1"/>
    <col min="13" max="13" width="9.125" style="35" customWidth="1"/>
    <col min="14" max="14" width="9.50390625" style="35" bestFit="1" customWidth="1"/>
    <col min="15" max="59" width="8.875" style="35" customWidth="1"/>
    <col min="60" max="16384" width="8.875" style="3" customWidth="1"/>
  </cols>
  <sheetData>
    <row r="1" spans="6:11" ht="12.75" customHeight="1" hidden="1">
      <c r="F1" s="252"/>
      <c r="G1" s="252"/>
      <c r="H1" s="252"/>
      <c r="I1" s="252"/>
      <c r="J1" s="252"/>
      <c r="K1" s="252"/>
    </row>
    <row r="2" spans="6:11" ht="12.75" customHeight="1" hidden="1">
      <c r="F2" s="5"/>
      <c r="G2" s="5"/>
      <c r="H2" s="5"/>
      <c r="I2" s="5"/>
      <c r="J2" s="5"/>
      <c r="K2" s="5"/>
    </row>
    <row r="3" spans="6:11" ht="12.75" customHeight="1" hidden="1">
      <c r="F3" s="4" t="s">
        <v>68</v>
      </c>
      <c r="G3" s="4"/>
      <c r="H3" s="4"/>
      <c r="I3" s="4"/>
      <c r="J3" s="4"/>
      <c r="K3" s="4"/>
    </row>
    <row r="4" spans="5:11" ht="12.75">
      <c r="E4" s="36" t="s">
        <v>69</v>
      </c>
      <c r="H4" s="253" t="s">
        <v>70</v>
      </c>
      <c r="I4" s="253"/>
      <c r="J4" s="253"/>
      <c r="K4" s="253"/>
    </row>
    <row r="5" spans="8:11" ht="12.75">
      <c r="H5" s="5" t="s">
        <v>4</v>
      </c>
      <c r="I5" s="6"/>
      <c r="J5" s="6"/>
      <c r="K5" s="6"/>
    </row>
    <row r="6" spans="8:11" ht="13.5" customHeight="1">
      <c r="H6" s="205" t="s">
        <v>278</v>
      </c>
      <c r="I6" s="205"/>
      <c r="J6" s="205"/>
      <c r="K6" s="205"/>
    </row>
    <row r="7" ht="13.5" customHeight="1"/>
    <row r="8" spans="1:11" ht="15">
      <c r="A8" s="184" t="s">
        <v>369</v>
      </c>
      <c r="B8" s="184"/>
      <c r="C8" s="184"/>
      <c r="D8" s="184"/>
      <c r="E8" s="184"/>
      <c r="F8" s="184"/>
      <c r="G8" s="184"/>
      <c r="H8" s="184"/>
      <c r="I8" s="184"/>
      <c r="J8" s="184"/>
      <c r="K8" s="184"/>
    </row>
    <row r="9" spans="1:11" ht="15" customHeight="1">
      <c r="A9" s="184" t="s">
        <v>71</v>
      </c>
      <c r="B9" s="184"/>
      <c r="C9" s="184"/>
      <c r="D9" s="184"/>
      <c r="E9" s="184"/>
      <c r="F9" s="184"/>
      <c r="G9" s="184"/>
      <c r="H9" s="184"/>
      <c r="I9" s="184"/>
      <c r="J9" s="184"/>
      <c r="K9" s="184"/>
    </row>
    <row r="10" spans="8:11" ht="13.5" thickBot="1">
      <c r="H10" s="242" t="s">
        <v>192</v>
      </c>
      <c r="I10" s="242"/>
      <c r="J10" s="242"/>
      <c r="K10" s="242"/>
    </row>
    <row r="11" spans="1:11" ht="24.75" customHeight="1" thickBot="1">
      <c r="A11" s="174" t="s">
        <v>6</v>
      </c>
      <c r="B11" s="243" t="s">
        <v>72</v>
      </c>
      <c r="C11" s="246" t="s">
        <v>8</v>
      </c>
      <c r="D11" s="247"/>
      <c r="E11" s="247"/>
      <c r="F11" s="247"/>
      <c r="G11" s="248"/>
      <c r="H11" s="229" t="s">
        <v>9</v>
      </c>
      <c r="I11" s="230"/>
      <c r="J11" s="231"/>
      <c r="K11" s="179" t="s">
        <v>10</v>
      </c>
    </row>
    <row r="12" spans="1:11" ht="40.5" customHeight="1" thickBot="1">
      <c r="A12" s="222"/>
      <c r="B12" s="244"/>
      <c r="C12" s="250" t="s">
        <v>11</v>
      </c>
      <c r="D12" s="246" t="s">
        <v>12</v>
      </c>
      <c r="E12" s="247"/>
      <c r="F12" s="247"/>
      <c r="G12" s="248"/>
      <c r="H12" s="250" t="s">
        <v>11</v>
      </c>
      <c r="I12" s="15" t="s">
        <v>13</v>
      </c>
      <c r="J12" s="179" t="s">
        <v>14</v>
      </c>
      <c r="K12" s="249"/>
    </row>
    <row r="13" spans="1:11" ht="96" customHeight="1" thickBot="1">
      <c r="A13" s="223"/>
      <c r="B13" s="245"/>
      <c r="C13" s="251"/>
      <c r="D13" s="15" t="s">
        <v>15</v>
      </c>
      <c r="E13" s="15" t="s">
        <v>16</v>
      </c>
      <c r="F13" s="15" t="s">
        <v>17</v>
      </c>
      <c r="G13" s="15" t="s">
        <v>73</v>
      </c>
      <c r="H13" s="251"/>
      <c r="I13" s="15" t="s">
        <v>19</v>
      </c>
      <c r="J13" s="180"/>
      <c r="K13" s="180"/>
    </row>
    <row r="14" spans="1:11" ht="13.5" thickBot="1">
      <c r="A14" s="81">
        <v>1</v>
      </c>
      <c r="B14" s="82">
        <v>2</v>
      </c>
      <c r="C14" s="83">
        <v>3</v>
      </c>
      <c r="D14" s="83">
        <v>4</v>
      </c>
      <c r="E14" s="83">
        <v>5</v>
      </c>
      <c r="F14" s="83">
        <v>6</v>
      </c>
      <c r="G14" s="83">
        <v>7</v>
      </c>
      <c r="H14" s="83">
        <v>8</v>
      </c>
      <c r="I14" s="83">
        <v>9</v>
      </c>
      <c r="J14" s="83">
        <v>10</v>
      </c>
      <c r="K14" s="83">
        <v>11</v>
      </c>
    </row>
    <row r="15" spans="1:59" s="38" customFormat="1" ht="12.75">
      <c r="A15" s="84"/>
      <c r="B15" s="85" t="s">
        <v>74</v>
      </c>
      <c r="C15" s="86">
        <f>C16+C18+C19+C22+C24+C27+C28+C17+C20+C21+C25+C26</f>
        <v>8142.6</v>
      </c>
      <c r="D15" s="86">
        <f>D16+D18+D19+D22+D24+D27+D28+D17+D20+D21+D25+D26</f>
        <v>708.7</v>
      </c>
      <c r="E15" s="86">
        <f>E16+E18+E19+E22+E24+E27+E28+E17+E20+E21+E25+E26</f>
        <v>1080</v>
      </c>
      <c r="F15" s="86">
        <f>F16+F18+F19+F22+F24+F27+F28+F17+F20+F21+F25+F26</f>
        <v>6353.900000000001</v>
      </c>
      <c r="G15" s="86">
        <f>G16+G18+G19+G22+G24+G27+G28+G17</f>
        <v>0</v>
      </c>
      <c r="H15" s="86">
        <f>H16+H18+H19+H22+H24+H27+H28+H23+H20+H21</f>
        <v>60</v>
      </c>
      <c r="I15" s="86">
        <f>I16+I18+I19+I22+I24+I27+I28+I23</f>
        <v>60</v>
      </c>
      <c r="J15" s="86">
        <f>J16+J18+J19+J22+J24+J27+J28</f>
        <v>0</v>
      </c>
      <c r="K15" s="87">
        <f>C15+H15</f>
        <v>8202.6</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2.75">
      <c r="A16" s="65" t="s">
        <v>22</v>
      </c>
      <c r="B16" s="40" t="s">
        <v>23</v>
      </c>
      <c r="C16" s="30">
        <f>D16+E16+F16</f>
        <v>7786</v>
      </c>
      <c r="D16" s="25">
        <v>708.7</v>
      </c>
      <c r="E16" s="25">
        <v>1080</v>
      </c>
      <c r="F16" s="25">
        <v>5997.3</v>
      </c>
      <c r="G16" s="25"/>
      <c r="H16" s="25"/>
      <c r="I16" s="25"/>
      <c r="J16" s="25"/>
      <c r="K16" s="74">
        <f aca="true" t="shared" si="0" ref="K16:K117">C16+H16</f>
        <v>7786</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25.5" customHeight="1" hidden="1">
      <c r="A17" s="65" t="s">
        <v>26</v>
      </c>
      <c r="B17" s="52" t="s">
        <v>27</v>
      </c>
      <c r="C17" s="30">
        <f>D17+E17+F17+G17</f>
        <v>0</v>
      </c>
      <c r="D17" s="25"/>
      <c r="E17" s="25"/>
      <c r="F17" s="25"/>
      <c r="G17" s="25"/>
      <c r="H17" s="25"/>
      <c r="I17" s="25"/>
      <c r="J17" s="25"/>
      <c r="K17" s="74">
        <f t="shared" si="0"/>
        <v>0</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21" customHeight="1">
      <c r="A18" s="65" t="s">
        <v>75</v>
      </c>
      <c r="B18" s="40" t="s">
        <v>279</v>
      </c>
      <c r="C18" s="30">
        <f aca="true" t="shared" si="1" ref="C18:C28">D18+E18+F18+G18</f>
        <v>36</v>
      </c>
      <c r="D18" s="25"/>
      <c r="E18" s="25"/>
      <c r="F18" s="25">
        <v>36</v>
      </c>
      <c r="G18" s="25"/>
      <c r="H18" s="25"/>
      <c r="I18" s="25"/>
      <c r="J18" s="25"/>
      <c r="K18" s="74">
        <f t="shared" si="0"/>
        <v>36</v>
      </c>
      <c r="L18" s="88"/>
      <c r="M18" s="88"/>
      <c r="N18" s="88"/>
      <c r="O18" s="88"/>
      <c r="P18" s="88"/>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5.75" customHeight="1">
      <c r="A19" s="65" t="s">
        <v>36</v>
      </c>
      <c r="B19" s="24" t="s">
        <v>37</v>
      </c>
      <c r="C19" s="30">
        <f t="shared" si="1"/>
        <v>37</v>
      </c>
      <c r="D19" s="25"/>
      <c r="E19" s="25"/>
      <c r="F19" s="25">
        <v>37</v>
      </c>
      <c r="G19" s="25"/>
      <c r="H19" s="25"/>
      <c r="I19" s="25"/>
      <c r="J19" s="25"/>
      <c r="K19" s="74">
        <f t="shared" si="0"/>
        <v>37</v>
      </c>
      <c r="L19" s="88"/>
      <c r="M19" s="89"/>
      <c r="N19" s="89"/>
      <c r="O19" s="89"/>
      <c r="P19" s="90"/>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2.75" hidden="1">
      <c r="A20" s="65" t="s">
        <v>280</v>
      </c>
      <c r="B20" s="24" t="s">
        <v>281</v>
      </c>
      <c r="C20" s="30">
        <f t="shared" si="1"/>
        <v>0</v>
      </c>
      <c r="D20" s="25"/>
      <c r="E20" s="25"/>
      <c r="F20" s="25"/>
      <c r="G20" s="25"/>
      <c r="H20" s="25"/>
      <c r="I20" s="25"/>
      <c r="J20" s="25"/>
      <c r="K20" s="74">
        <f t="shared" si="0"/>
        <v>0</v>
      </c>
      <c r="L20" s="88"/>
      <c r="M20" s="89"/>
      <c r="N20" s="89"/>
      <c r="O20" s="89"/>
      <c r="P20" s="90"/>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2.75" hidden="1">
      <c r="A21" s="65" t="s">
        <v>282</v>
      </c>
      <c r="B21" s="24" t="s">
        <v>76</v>
      </c>
      <c r="C21" s="30">
        <f t="shared" si="1"/>
        <v>0</v>
      </c>
      <c r="D21" s="25"/>
      <c r="E21" s="25"/>
      <c r="F21" s="25"/>
      <c r="G21" s="25"/>
      <c r="H21" s="25"/>
      <c r="I21" s="25"/>
      <c r="J21" s="25"/>
      <c r="K21" s="74">
        <f t="shared" si="0"/>
        <v>0</v>
      </c>
      <c r="L21" s="88"/>
      <c r="M21" s="89"/>
      <c r="N21" s="89"/>
      <c r="O21" s="89"/>
      <c r="P21" s="90"/>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26.25" hidden="1">
      <c r="A22" s="65">
        <v>180109</v>
      </c>
      <c r="B22" s="24" t="s">
        <v>56</v>
      </c>
      <c r="C22" s="30">
        <f t="shared" si="1"/>
        <v>0</v>
      </c>
      <c r="D22" s="25"/>
      <c r="E22" s="25"/>
      <c r="F22" s="25"/>
      <c r="G22" s="25"/>
      <c r="H22" s="25"/>
      <c r="I22" s="25"/>
      <c r="J22" s="25"/>
      <c r="K22" s="74">
        <f t="shared" si="0"/>
        <v>0</v>
      </c>
      <c r="L22" s="88"/>
      <c r="M22" s="90"/>
      <c r="N22" s="90"/>
      <c r="O22" s="90"/>
      <c r="P22" s="90"/>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36" customHeight="1">
      <c r="A23" s="65" t="s">
        <v>244</v>
      </c>
      <c r="B23" s="20" t="s">
        <v>245</v>
      </c>
      <c r="C23" s="30"/>
      <c r="D23" s="25"/>
      <c r="E23" s="25"/>
      <c r="F23" s="25"/>
      <c r="G23" s="25"/>
      <c r="H23" s="25">
        <v>60</v>
      </c>
      <c r="I23" s="25">
        <v>60</v>
      </c>
      <c r="J23" s="25"/>
      <c r="K23" s="74">
        <f t="shared" si="0"/>
        <v>60</v>
      </c>
      <c r="L23" s="88"/>
      <c r="M23" s="90"/>
      <c r="N23" s="90"/>
      <c r="O23" s="90"/>
      <c r="P23" s="90"/>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13.5" customHeight="1" hidden="1">
      <c r="A24" s="71">
        <v>150101</v>
      </c>
      <c r="B24" s="20" t="s">
        <v>53</v>
      </c>
      <c r="C24" s="30">
        <f t="shared" si="1"/>
        <v>0</v>
      </c>
      <c r="D24" s="25"/>
      <c r="E24" s="25"/>
      <c r="F24" s="25"/>
      <c r="G24" s="25"/>
      <c r="H24" s="25">
        <f>I24</f>
        <v>0</v>
      </c>
      <c r="I24" s="25"/>
      <c r="J24" s="25"/>
      <c r="K24" s="74">
        <f t="shared" si="0"/>
        <v>0</v>
      </c>
      <c r="L24" s="88"/>
      <c r="M24" s="89"/>
      <c r="N24" s="89"/>
      <c r="O24" s="89"/>
      <c r="P24" s="90"/>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39" hidden="1">
      <c r="A25" s="71" t="s">
        <v>283</v>
      </c>
      <c r="B25" s="20" t="s">
        <v>284</v>
      </c>
      <c r="C25" s="30">
        <f t="shared" si="1"/>
        <v>0</v>
      </c>
      <c r="D25" s="25"/>
      <c r="E25" s="25"/>
      <c r="F25" s="25"/>
      <c r="G25" s="25"/>
      <c r="H25" s="25"/>
      <c r="I25" s="25"/>
      <c r="J25" s="25"/>
      <c r="K25" s="74">
        <f t="shared" si="0"/>
        <v>0</v>
      </c>
      <c r="L25" s="88"/>
      <c r="M25" s="89"/>
      <c r="N25" s="89"/>
      <c r="O25" s="89"/>
      <c r="P25" s="90"/>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12.75" hidden="1">
      <c r="A26" s="71" t="s">
        <v>248</v>
      </c>
      <c r="B26" s="20" t="s">
        <v>249</v>
      </c>
      <c r="C26" s="30">
        <f t="shared" si="1"/>
        <v>0</v>
      </c>
      <c r="D26" s="25"/>
      <c r="E26" s="25"/>
      <c r="F26" s="25"/>
      <c r="G26" s="25"/>
      <c r="H26" s="25"/>
      <c r="I26" s="25"/>
      <c r="J26" s="25"/>
      <c r="K26" s="74">
        <f t="shared" si="0"/>
        <v>0</v>
      </c>
      <c r="L26" s="88"/>
      <c r="M26" s="89"/>
      <c r="N26" s="89"/>
      <c r="O26" s="89"/>
      <c r="P26" s="90"/>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row>
    <row r="27" spans="1:59" ht="12.75">
      <c r="A27" s="65">
        <v>250404</v>
      </c>
      <c r="B27" s="40" t="s">
        <v>76</v>
      </c>
      <c r="C27" s="30">
        <f t="shared" si="1"/>
        <v>279</v>
      </c>
      <c r="D27" s="25"/>
      <c r="E27" s="25"/>
      <c r="F27" s="25">
        <v>279</v>
      </c>
      <c r="G27" s="25"/>
      <c r="H27" s="25"/>
      <c r="I27" s="25"/>
      <c r="J27" s="25"/>
      <c r="K27" s="74">
        <f t="shared" si="0"/>
        <v>279</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row>
    <row r="28" spans="1:59" ht="15.75" customHeight="1">
      <c r="A28" s="65" t="s">
        <v>77</v>
      </c>
      <c r="B28" s="24" t="s">
        <v>63</v>
      </c>
      <c r="C28" s="30">
        <f t="shared" si="1"/>
        <v>4.6</v>
      </c>
      <c r="D28" s="25"/>
      <c r="E28" s="25"/>
      <c r="F28" s="25">
        <v>4.6</v>
      </c>
      <c r="G28" s="25"/>
      <c r="H28" s="25"/>
      <c r="I28" s="25"/>
      <c r="J28" s="25"/>
      <c r="K28" s="74">
        <f t="shared" si="0"/>
        <v>4.6</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row>
    <row r="29" spans="1:12" s="21" customFormat="1" ht="14.25" customHeight="1">
      <c r="A29" s="63"/>
      <c r="B29" s="55" t="s">
        <v>78</v>
      </c>
      <c r="C29" s="46">
        <f>C30+C33</f>
        <v>94879.29999999999</v>
      </c>
      <c r="D29" s="46">
        <f aca="true" t="shared" si="2" ref="D29:I29">D30+D33</f>
        <v>42487.4</v>
      </c>
      <c r="E29" s="46">
        <f t="shared" si="2"/>
        <v>8796.300000000001</v>
      </c>
      <c r="F29" s="46">
        <f>F30+F33</f>
        <v>43595.6</v>
      </c>
      <c r="G29" s="46">
        <f t="shared" si="2"/>
        <v>0</v>
      </c>
      <c r="H29" s="46">
        <f t="shared" si="2"/>
        <v>1173.8</v>
      </c>
      <c r="I29" s="46">
        <f t="shared" si="2"/>
        <v>0</v>
      </c>
      <c r="J29" s="46"/>
      <c r="K29" s="91">
        <f t="shared" si="0"/>
        <v>96053.09999999999</v>
      </c>
      <c r="L29" s="23"/>
    </row>
    <row r="30" spans="1:59" ht="30.75" customHeight="1">
      <c r="A30" s="65" t="s">
        <v>28</v>
      </c>
      <c r="B30" s="24" t="s">
        <v>285</v>
      </c>
      <c r="C30" s="30">
        <f>D30+E30+F30+G30</f>
        <v>94437.9</v>
      </c>
      <c r="D30" s="30">
        <v>42235.1</v>
      </c>
      <c r="E30" s="30">
        <v>8791.1</v>
      </c>
      <c r="F30" s="30">
        <v>43411.7</v>
      </c>
      <c r="G30" s="30"/>
      <c r="H30" s="25">
        <v>1173.8</v>
      </c>
      <c r="I30" s="25"/>
      <c r="J30" s="25"/>
      <c r="K30" s="74">
        <f t="shared" si="0"/>
        <v>95611.7</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row>
    <row r="31" spans="1:59" ht="18.75" customHeight="1">
      <c r="A31" s="65"/>
      <c r="B31" s="40" t="s">
        <v>286</v>
      </c>
      <c r="C31" s="30">
        <f>D31+E31+F31+G31</f>
        <v>185.2</v>
      </c>
      <c r="D31" s="25"/>
      <c r="E31" s="25"/>
      <c r="F31" s="25">
        <v>185.2</v>
      </c>
      <c r="G31" s="25"/>
      <c r="H31" s="25"/>
      <c r="I31" s="25"/>
      <c r="J31" s="25"/>
      <c r="K31" s="74">
        <f>C31+H31</f>
        <v>185.2</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ht="51" customHeight="1">
      <c r="A32" s="65"/>
      <c r="B32" s="72" t="s">
        <v>287</v>
      </c>
      <c r="C32" s="30">
        <f>D32+E32+F32+G32</f>
        <v>633.4</v>
      </c>
      <c r="D32" s="25">
        <v>267.2</v>
      </c>
      <c r="E32" s="25">
        <v>55.5</v>
      </c>
      <c r="F32" s="25">
        <v>310.7</v>
      </c>
      <c r="G32" s="25"/>
      <c r="H32" s="25">
        <v>197</v>
      </c>
      <c r="I32" s="25"/>
      <c r="J32" s="25"/>
      <c r="K32" s="74">
        <f>C32+H32</f>
        <v>830.4</v>
      </c>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row>
    <row r="33" spans="1:59" ht="25.5" customHeight="1">
      <c r="A33" s="65">
        <v>130000</v>
      </c>
      <c r="B33" s="40" t="s">
        <v>79</v>
      </c>
      <c r="C33" s="30">
        <f>D33+E33+F33</f>
        <v>441.4</v>
      </c>
      <c r="D33" s="25">
        <v>252.3</v>
      </c>
      <c r="E33" s="25">
        <v>5.2</v>
      </c>
      <c r="F33" s="25">
        <v>183.9</v>
      </c>
      <c r="G33" s="25"/>
      <c r="H33" s="25"/>
      <c r="I33" s="25"/>
      <c r="J33" s="25"/>
      <c r="K33" s="74">
        <f t="shared" si="0"/>
        <v>441.4</v>
      </c>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row>
    <row r="34" spans="1:59" s="21" customFormat="1" ht="12.75">
      <c r="A34" s="63"/>
      <c r="B34" s="56" t="s">
        <v>80</v>
      </c>
      <c r="C34" s="46">
        <f>C35+C38+C39+C40</f>
        <v>274355.89999999997</v>
      </c>
      <c r="D34" s="46">
        <f>D35+D38+D39+D40</f>
        <v>123643.90000000001</v>
      </c>
      <c r="E34" s="46">
        <f>E35+E38+E39+E40</f>
        <v>21571.6</v>
      </c>
      <c r="F34" s="46">
        <f>F35+F38+F39+F40+F36+F41</f>
        <v>129140.4</v>
      </c>
      <c r="G34" s="46">
        <f>G35+G38+G39+G40</f>
        <v>0</v>
      </c>
      <c r="H34" s="46">
        <f>H35+H38+H39+H40+H41</f>
        <v>12782.7</v>
      </c>
      <c r="I34" s="46">
        <f>I35+I38+I39+I40+I41</f>
        <v>0</v>
      </c>
      <c r="J34" s="46">
        <f>J35+J37+J38+J39</f>
        <v>0</v>
      </c>
      <c r="K34" s="91">
        <f>C34+H34</f>
        <v>287138.6</v>
      </c>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59" ht="40.5" customHeight="1">
      <c r="A35" s="65" t="s">
        <v>30</v>
      </c>
      <c r="B35" s="40" t="s">
        <v>288</v>
      </c>
      <c r="C35" s="30">
        <f>D35+E35+F35+G35</f>
        <v>264755.1</v>
      </c>
      <c r="D35" s="25">
        <v>119605</v>
      </c>
      <c r="E35" s="25">
        <v>21118.1</v>
      </c>
      <c r="F35" s="25">
        <v>124032</v>
      </c>
      <c r="G35" s="25">
        <f>G36</f>
        <v>0</v>
      </c>
      <c r="H35" s="25">
        <v>9769.4</v>
      </c>
      <c r="I35" s="25"/>
      <c r="J35" s="25"/>
      <c r="K35" s="74">
        <f t="shared" si="0"/>
        <v>274524.5</v>
      </c>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row>
    <row r="36" spans="1:59" ht="24" customHeight="1" hidden="1">
      <c r="A36" s="65"/>
      <c r="B36" s="24" t="s">
        <v>289</v>
      </c>
      <c r="C36" s="30">
        <f>D36+E36+F36+G36</f>
        <v>0</v>
      </c>
      <c r="D36" s="25"/>
      <c r="E36" s="25"/>
      <c r="F36" s="25"/>
      <c r="G36" s="25"/>
      <c r="H36" s="25"/>
      <c r="I36" s="25"/>
      <c r="J36" s="25"/>
      <c r="K36" s="74">
        <f t="shared" si="0"/>
        <v>0</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row>
    <row r="37" spans="1:59" ht="12.75">
      <c r="A37" s="65"/>
      <c r="B37" s="40" t="s">
        <v>81</v>
      </c>
      <c r="C37" s="30">
        <f>D37+E37+F37</f>
        <v>9339</v>
      </c>
      <c r="D37" s="25"/>
      <c r="E37" s="25"/>
      <c r="F37" s="25">
        <v>9339</v>
      </c>
      <c r="G37" s="25"/>
      <c r="H37" s="25"/>
      <c r="I37" s="25"/>
      <c r="J37" s="25"/>
      <c r="K37" s="74">
        <f t="shared" si="0"/>
        <v>9339</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row>
    <row r="38" spans="1:59" ht="39">
      <c r="A38" s="65" t="s">
        <v>28</v>
      </c>
      <c r="B38" s="40" t="s">
        <v>290</v>
      </c>
      <c r="C38" s="30">
        <f>D38+E38+F38</f>
        <v>9159</v>
      </c>
      <c r="D38" s="25">
        <v>3891.1</v>
      </c>
      <c r="E38" s="25">
        <v>441</v>
      </c>
      <c r="F38" s="25">
        <v>4826.9</v>
      </c>
      <c r="G38" s="25"/>
      <c r="H38" s="25">
        <v>3013.3</v>
      </c>
      <c r="I38" s="25"/>
      <c r="J38" s="25"/>
      <c r="K38" s="74">
        <f t="shared" si="0"/>
        <v>12172.3</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row>
    <row r="39" spans="1:59" ht="12.75">
      <c r="A39" s="65">
        <v>110201</v>
      </c>
      <c r="B39" s="40" t="s">
        <v>82</v>
      </c>
      <c r="C39" s="30">
        <f>D39+E39+F39</f>
        <v>441.8</v>
      </c>
      <c r="D39" s="25">
        <v>147.8</v>
      </c>
      <c r="E39" s="25">
        <v>12.5</v>
      </c>
      <c r="F39" s="25">
        <v>281.5</v>
      </c>
      <c r="G39" s="25"/>
      <c r="H39" s="25"/>
      <c r="I39" s="25"/>
      <c r="J39" s="25"/>
      <c r="K39" s="74">
        <f t="shared" si="0"/>
        <v>441.8</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row>
    <row r="40" spans="1:13" s="21" customFormat="1" ht="54.75" customHeight="1" hidden="1">
      <c r="A40" s="71" t="s">
        <v>235</v>
      </c>
      <c r="B40" s="72" t="s">
        <v>236</v>
      </c>
      <c r="C40" s="30">
        <f>D40+E40+F40</f>
        <v>0</v>
      </c>
      <c r="D40" s="30"/>
      <c r="E40" s="30"/>
      <c r="F40" s="30"/>
      <c r="G40" s="30"/>
      <c r="H40" s="30">
        <f>I40</f>
        <v>0</v>
      </c>
      <c r="I40" s="30"/>
      <c r="J40" s="30"/>
      <c r="K40" s="74">
        <f t="shared" si="0"/>
        <v>0</v>
      </c>
      <c r="L40" s="28"/>
      <c r="M40" s="29"/>
    </row>
    <row r="41" spans="1:13" s="21" customFormat="1" ht="12.75" hidden="1">
      <c r="A41" s="71" t="s">
        <v>239</v>
      </c>
      <c r="B41" s="20" t="s">
        <v>240</v>
      </c>
      <c r="C41" s="30">
        <f>D41+E41+F41</f>
        <v>0</v>
      </c>
      <c r="D41" s="30"/>
      <c r="E41" s="30"/>
      <c r="F41" s="30"/>
      <c r="G41" s="30"/>
      <c r="H41" s="30">
        <f>I41</f>
        <v>0</v>
      </c>
      <c r="I41" s="30"/>
      <c r="J41" s="30"/>
      <c r="K41" s="74">
        <f t="shared" si="0"/>
        <v>0</v>
      </c>
      <c r="L41" s="28"/>
      <c r="M41" s="29"/>
    </row>
    <row r="42" spans="1:59" s="21" customFormat="1" ht="15.75" customHeight="1">
      <c r="A42" s="63"/>
      <c r="B42" s="56" t="s">
        <v>291</v>
      </c>
      <c r="C42" s="46">
        <f>C43+C44+C45+C46+C50+C51+C52+C53+C54+C55+C48+C49</f>
        <v>55395</v>
      </c>
      <c r="D42" s="46">
        <f aca="true" t="shared" si="3" ref="D42:I42">D43+D44+D45+D46+D50+D51+D52+D53+D54+D55+D48+D49</f>
        <v>18237.9</v>
      </c>
      <c r="E42" s="46">
        <f t="shared" si="3"/>
        <v>6099.200000000001</v>
      </c>
      <c r="F42" s="46">
        <f t="shared" si="3"/>
        <v>31057.9</v>
      </c>
      <c r="G42" s="46">
        <f t="shared" si="3"/>
        <v>0</v>
      </c>
      <c r="H42" s="46">
        <f t="shared" si="3"/>
        <v>8664</v>
      </c>
      <c r="I42" s="46">
        <f t="shared" si="3"/>
        <v>0</v>
      </c>
      <c r="J42" s="46"/>
      <c r="K42" s="91">
        <f>C42+H42</f>
        <v>64059</v>
      </c>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row>
    <row r="43" spans="1:59" ht="15" customHeight="1">
      <c r="A43" s="65" t="s">
        <v>34</v>
      </c>
      <c r="B43" s="24" t="s">
        <v>35</v>
      </c>
      <c r="C43" s="30">
        <f>D43+E43+F43</f>
        <v>2.4</v>
      </c>
      <c r="D43" s="25"/>
      <c r="E43" s="25"/>
      <c r="F43" s="25">
        <v>2.4</v>
      </c>
      <c r="G43" s="25"/>
      <c r="H43" s="25"/>
      <c r="I43" s="25"/>
      <c r="J43" s="25"/>
      <c r="K43" s="74">
        <f t="shared" si="0"/>
        <v>2.4</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row>
    <row r="44" spans="1:59" ht="12.75">
      <c r="A44" s="65" t="s">
        <v>200</v>
      </c>
      <c r="B44" s="20" t="s">
        <v>201</v>
      </c>
      <c r="C44" s="30">
        <f>D44+E44+F44</f>
        <v>8321.2</v>
      </c>
      <c r="D44" s="25">
        <v>3419.4</v>
      </c>
      <c r="E44" s="25">
        <v>841.3</v>
      </c>
      <c r="F44" s="25">
        <v>4060.5</v>
      </c>
      <c r="G44" s="25"/>
      <c r="H44" s="25">
        <v>596</v>
      </c>
      <c r="I44" s="25"/>
      <c r="J44" s="25"/>
      <c r="K44" s="74">
        <f t="shared" si="0"/>
        <v>8917.2</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26.25">
      <c r="A45" s="65" t="s">
        <v>202</v>
      </c>
      <c r="B45" s="20" t="s">
        <v>203</v>
      </c>
      <c r="C45" s="30">
        <f>D45+E45+F45+G45</f>
        <v>39524.7</v>
      </c>
      <c r="D45" s="25">
        <v>13780.4</v>
      </c>
      <c r="E45" s="25">
        <v>5196.6</v>
      </c>
      <c r="F45" s="25">
        <v>20547.7</v>
      </c>
      <c r="G45" s="25"/>
      <c r="H45" s="25">
        <v>7650</v>
      </c>
      <c r="I45" s="25"/>
      <c r="J45" s="25"/>
      <c r="K45" s="74">
        <f t="shared" si="0"/>
        <v>47174.7</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14.25" customHeight="1">
      <c r="A46" s="65" t="s">
        <v>36</v>
      </c>
      <c r="B46" s="24" t="s">
        <v>37</v>
      </c>
      <c r="C46" s="30">
        <f>D46+E46+F46+G46</f>
        <v>1154.5</v>
      </c>
      <c r="D46" s="25"/>
      <c r="E46" s="25"/>
      <c r="F46" s="25">
        <v>1154.5</v>
      </c>
      <c r="G46" s="25"/>
      <c r="H46" s="25">
        <v>205</v>
      </c>
      <c r="I46" s="25"/>
      <c r="J46" s="25"/>
      <c r="K46" s="74">
        <f t="shared" si="0"/>
        <v>1359.5</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44.25" customHeight="1">
      <c r="A47" s="65"/>
      <c r="B47" s="92" t="s">
        <v>83</v>
      </c>
      <c r="C47" s="30">
        <v>720</v>
      </c>
      <c r="D47" s="25"/>
      <c r="E47" s="25"/>
      <c r="F47" s="25">
        <v>720</v>
      </c>
      <c r="G47" s="25"/>
      <c r="H47" s="25"/>
      <c r="I47" s="25"/>
      <c r="J47" s="25"/>
      <c r="K47" s="74">
        <f t="shared" si="0"/>
        <v>720</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59" ht="14.25" customHeight="1">
      <c r="A48" s="65" t="s">
        <v>198</v>
      </c>
      <c r="B48" s="20" t="s">
        <v>199</v>
      </c>
      <c r="C48" s="30">
        <f>D48+E48+F48</f>
        <v>1408.4</v>
      </c>
      <c r="D48" s="30"/>
      <c r="E48" s="30"/>
      <c r="F48" s="30">
        <v>1408.4</v>
      </c>
      <c r="G48" s="30"/>
      <c r="H48" s="30"/>
      <c r="I48" s="30"/>
      <c r="J48" s="30"/>
      <c r="K48" s="66">
        <f t="shared" si="0"/>
        <v>1408.4</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row>
    <row r="49" spans="1:59" ht="15" customHeight="1">
      <c r="A49" s="65" t="s">
        <v>317</v>
      </c>
      <c r="B49" s="20" t="s">
        <v>363</v>
      </c>
      <c r="C49" s="30">
        <f>D49+E49+F49</f>
        <v>175</v>
      </c>
      <c r="D49" s="30"/>
      <c r="E49" s="30"/>
      <c r="F49" s="30">
        <v>175</v>
      </c>
      <c r="G49" s="30"/>
      <c r="H49" s="30"/>
      <c r="I49" s="30"/>
      <c r="J49" s="30"/>
      <c r="K49" s="66">
        <f t="shared" si="0"/>
        <v>175</v>
      </c>
      <c r="L49" s="8"/>
      <c r="M49" s="21"/>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row>
    <row r="50" spans="1:59" ht="26.25">
      <c r="A50" s="65" t="s">
        <v>38</v>
      </c>
      <c r="B50" s="24" t="s">
        <v>84</v>
      </c>
      <c r="C50" s="30">
        <f aca="true" t="shared" si="4" ref="C50:C69">D50+E50+F50</f>
        <v>1437.5</v>
      </c>
      <c r="D50" s="25"/>
      <c r="E50" s="25"/>
      <c r="F50" s="25">
        <v>1437.5</v>
      </c>
      <c r="G50" s="25"/>
      <c r="H50" s="25"/>
      <c r="I50" s="25"/>
      <c r="J50" s="25"/>
      <c r="K50" s="74">
        <f t="shared" si="0"/>
        <v>1437.5</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row>
    <row r="51" spans="1:59" ht="53.25" customHeight="1">
      <c r="A51" s="65" t="s">
        <v>40</v>
      </c>
      <c r="B51" s="24" t="s">
        <v>218</v>
      </c>
      <c r="C51" s="30">
        <f t="shared" si="4"/>
        <v>500</v>
      </c>
      <c r="D51" s="25"/>
      <c r="E51" s="25"/>
      <c r="F51" s="25">
        <v>500</v>
      </c>
      <c r="G51" s="25"/>
      <c r="H51" s="25"/>
      <c r="I51" s="25"/>
      <c r="J51" s="25"/>
      <c r="K51" s="74">
        <f t="shared" si="0"/>
        <v>500</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ht="26.25">
      <c r="A52" s="65" t="s">
        <v>41</v>
      </c>
      <c r="B52" s="40" t="s">
        <v>42</v>
      </c>
      <c r="C52" s="30">
        <f t="shared" si="4"/>
        <v>136.8</v>
      </c>
      <c r="D52" s="25"/>
      <c r="E52" s="25"/>
      <c r="F52" s="25">
        <v>136.8</v>
      </c>
      <c r="G52" s="25"/>
      <c r="H52" s="25"/>
      <c r="I52" s="25"/>
      <c r="J52" s="25"/>
      <c r="K52" s="74">
        <f t="shared" si="0"/>
        <v>136.8</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row>
    <row r="53" spans="1:59" ht="26.25">
      <c r="A53" s="65" t="s">
        <v>219</v>
      </c>
      <c r="B53" s="20" t="s">
        <v>220</v>
      </c>
      <c r="C53" s="30">
        <f t="shared" si="4"/>
        <v>14.2</v>
      </c>
      <c r="D53" s="25">
        <v>10.2</v>
      </c>
      <c r="E53" s="25"/>
      <c r="F53" s="25">
        <v>4</v>
      </c>
      <c r="G53" s="25"/>
      <c r="H53" s="25"/>
      <c r="I53" s="25"/>
      <c r="J53" s="25"/>
      <c r="K53" s="74">
        <f t="shared" si="0"/>
        <v>14.2</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row>
    <row r="54" spans="1:59" ht="30" customHeight="1">
      <c r="A54" s="65" t="s">
        <v>43</v>
      </c>
      <c r="B54" s="24" t="s">
        <v>223</v>
      </c>
      <c r="C54" s="30">
        <f t="shared" si="4"/>
        <v>2720.3</v>
      </c>
      <c r="D54" s="25">
        <v>1027.9</v>
      </c>
      <c r="E54" s="25">
        <v>61.3</v>
      </c>
      <c r="F54" s="25">
        <v>1631.1</v>
      </c>
      <c r="G54" s="25"/>
      <c r="H54" s="25">
        <v>213</v>
      </c>
      <c r="I54" s="25"/>
      <c r="J54" s="25"/>
      <c r="K54" s="74">
        <f t="shared" si="0"/>
        <v>2933.3</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59" ht="12.75" hidden="1">
      <c r="A55" s="65" t="s">
        <v>97</v>
      </c>
      <c r="B55" s="93"/>
      <c r="C55" s="30">
        <f t="shared" si="4"/>
        <v>0</v>
      </c>
      <c r="D55" s="30"/>
      <c r="E55" s="30"/>
      <c r="F55" s="30"/>
      <c r="G55" s="30"/>
      <c r="H55" s="30"/>
      <c r="I55" s="30"/>
      <c r="J55" s="30"/>
      <c r="K55" s="74">
        <f>C55+H55</f>
        <v>0</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1:59" ht="15" customHeight="1">
      <c r="A56" s="63"/>
      <c r="B56" s="57" t="s">
        <v>85</v>
      </c>
      <c r="C56" s="46">
        <f>C57</f>
        <v>6442.700000000001</v>
      </c>
      <c r="D56" s="46">
        <f aca="true" t="shared" si="5" ref="D56:J56">D57</f>
        <v>2418.5</v>
      </c>
      <c r="E56" s="46">
        <f t="shared" si="5"/>
        <v>553.8</v>
      </c>
      <c r="F56" s="46">
        <f t="shared" si="5"/>
        <v>3470.4</v>
      </c>
      <c r="G56" s="46">
        <f t="shared" si="5"/>
        <v>0</v>
      </c>
      <c r="H56" s="46">
        <f t="shared" si="5"/>
        <v>0</v>
      </c>
      <c r="I56" s="46">
        <f t="shared" si="5"/>
        <v>0</v>
      </c>
      <c r="J56" s="46">
        <f t="shared" si="5"/>
        <v>0</v>
      </c>
      <c r="K56" s="91">
        <f t="shared" si="0"/>
        <v>6442.700000000001</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row>
    <row r="57" spans="1:59" ht="12.75">
      <c r="A57" s="65" t="s">
        <v>44</v>
      </c>
      <c r="B57" s="40" t="s">
        <v>45</v>
      </c>
      <c r="C57" s="30">
        <f t="shared" si="4"/>
        <v>6442.700000000001</v>
      </c>
      <c r="D57" s="25">
        <v>2418.5</v>
      </c>
      <c r="E57" s="25">
        <v>553.8</v>
      </c>
      <c r="F57" s="25">
        <v>3470.4</v>
      </c>
      <c r="G57" s="25"/>
      <c r="H57" s="25"/>
      <c r="I57" s="25"/>
      <c r="J57" s="25"/>
      <c r="K57" s="74">
        <f t="shared" si="0"/>
        <v>6442.700000000001</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row>
    <row r="58" spans="1:11" ht="12.75">
      <c r="A58" s="63"/>
      <c r="B58" s="57" t="s">
        <v>292</v>
      </c>
      <c r="C58" s="46">
        <f>D58+E58+F58+G58</f>
        <v>2412.8</v>
      </c>
      <c r="D58" s="46">
        <f>D59+D60+D61+D62+D63+D64+D65+D66+D67+D68</f>
        <v>653.2</v>
      </c>
      <c r="E58" s="46">
        <f>E59+E60+E61+E62+E63+E64+E65+E66+E67+E68</f>
        <v>95.4</v>
      </c>
      <c r="F58" s="46">
        <f>F59+F60+F61+F62+F63+F64+F65+F66+F67+F68+F69</f>
        <v>1664.2</v>
      </c>
      <c r="G58" s="46">
        <f>G59+G60+G61+G62+G63+G64+G65+G66+G67+G68</f>
        <v>0</v>
      </c>
      <c r="H58" s="46">
        <f>H59+H60+H61+H62+H63+H64+H65+H66+H67+H68+H69</f>
        <v>0</v>
      </c>
      <c r="I58" s="46">
        <f>I59+I60+I61+I62+I63+I64+I65+I66+I67+I68+I69</f>
        <v>0</v>
      </c>
      <c r="J58" s="27"/>
      <c r="K58" s="91">
        <f>C58+H58</f>
        <v>2412.8</v>
      </c>
    </row>
    <row r="59" spans="1:59" ht="52.5" hidden="1">
      <c r="A59" s="65" t="s">
        <v>293</v>
      </c>
      <c r="B59" s="40" t="s">
        <v>294</v>
      </c>
      <c r="C59" s="30">
        <f>D59+E59+F59+G59</f>
        <v>0</v>
      </c>
      <c r="D59" s="30"/>
      <c r="E59" s="30"/>
      <c r="F59" s="30"/>
      <c r="G59" s="25"/>
      <c r="H59" s="25"/>
      <c r="I59" s="25"/>
      <c r="J59" s="25"/>
      <c r="K59" s="74">
        <f t="shared" si="0"/>
        <v>0</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row>
    <row r="60" spans="1:59" ht="18" customHeight="1">
      <c r="A60" s="65" t="s">
        <v>204</v>
      </c>
      <c r="B60" s="20" t="s">
        <v>205</v>
      </c>
      <c r="C60" s="30">
        <f t="shared" si="4"/>
        <v>356.79999999999995</v>
      </c>
      <c r="D60" s="30">
        <v>212.1</v>
      </c>
      <c r="E60" s="30">
        <v>12.6</v>
      </c>
      <c r="F60" s="30">
        <v>132.1</v>
      </c>
      <c r="G60" s="25"/>
      <c r="H60" s="25"/>
      <c r="I60" s="25"/>
      <c r="J60" s="25"/>
      <c r="K60" s="74">
        <f t="shared" si="0"/>
        <v>356.79999999999995</v>
      </c>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row>
    <row r="61" spans="1:59" ht="26.25">
      <c r="A61" s="65" t="s">
        <v>206</v>
      </c>
      <c r="B61" s="20" t="s">
        <v>207</v>
      </c>
      <c r="C61" s="30">
        <f t="shared" si="4"/>
        <v>111.3</v>
      </c>
      <c r="D61" s="30"/>
      <c r="E61" s="30">
        <v>13.8</v>
      </c>
      <c r="F61" s="30">
        <v>97.5</v>
      </c>
      <c r="G61" s="25"/>
      <c r="H61" s="25"/>
      <c r="I61" s="25"/>
      <c r="J61" s="25"/>
      <c r="K61" s="74">
        <f t="shared" si="0"/>
        <v>111.3</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row>
    <row r="62" spans="1:59" ht="26.25">
      <c r="A62" s="65" t="s">
        <v>208</v>
      </c>
      <c r="B62" s="20" t="s">
        <v>295</v>
      </c>
      <c r="C62" s="30">
        <f t="shared" si="4"/>
        <v>450</v>
      </c>
      <c r="D62" s="30"/>
      <c r="E62" s="30"/>
      <c r="F62" s="30">
        <v>450</v>
      </c>
      <c r="G62" s="25"/>
      <c r="H62" s="25"/>
      <c r="I62" s="25"/>
      <c r="J62" s="25"/>
      <c r="K62" s="74">
        <f t="shared" si="0"/>
        <v>450</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row>
    <row r="63" spans="1:59" ht="26.25">
      <c r="A63" s="65" t="s">
        <v>210</v>
      </c>
      <c r="B63" s="20" t="s">
        <v>211</v>
      </c>
      <c r="C63" s="30">
        <f t="shared" si="4"/>
        <v>30</v>
      </c>
      <c r="D63" s="30"/>
      <c r="E63" s="30"/>
      <c r="F63" s="30">
        <v>30</v>
      </c>
      <c r="G63" s="25"/>
      <c r="H63" s="25"/>
      <c r="I63" s="25"/>
      <c r="J63" s="25"/>
      <c r="K63" s="74">
        <f t="shared" si="0"/>
        <v>30</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row>
    <row r="64" spans="1:59" ht="15" customHeight="1">
      <c r="A64" s="65" t="s">
        <v>212</v>
      </c>
      <c r="B64" s="20" t="s">
        <v>213</v>
      </c>
      <c r="C64" s="30">
        <f t="shared" si="4"/>
        <v>646.4000000000001</v>
      </c>
      <c r="D64" s="30">
        <v>220.4</v>
      </c>
      <c r="E64" s="30">
        <v>23.4</v>
      </c>
      <c r="F64" s="30">
        <v>402.6</v>
      </c>
      <c r="G64" s="25"/>
      <c r="H64" s="25"/>
      <c r="I64" s="25"/>
      <c r="J64" s="25"/>
      <c r="K64" s="74">
        <f t="shared" si="0"/>
        <v>646.4000000000001</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row>
    <row r="65" spans="1:59" ht="12.75">
      <c r="A65" s="65" t="s">
        <v>214</v>
      </c>
      <c r="B65" s="20" t="s">
        <v>215</v>
      </c>
      <c r="C65" s="30">
        <f t="shared" si="4"/>
        <v>735.8</v>
      </c>
      <c r="D65" s="30">
        <v>199</v>
      </c>
      <c r="E65" s="30">
        <v>45.6</v>
      </c>
      <c r="F65" s="30">
        <v>491.2</v>
      </c>
      <c r="G65" s="25"/>
      <c r="H65" s="25"/>
      <c r="I65" s="25"/>
      <c r="J65" s="25"/>
      <c r="K65" s="74">
        <f t="shared" si="0"/>
        <v>735.8</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row>
    <row r="66" spans="1:59" ht="26.25">
      <c r="A66" s="65" t="s">
        <v>216</v>
      </c>
      <c r="B66" s="20" t="s">
        <v>217</v>
      </c>
      <c r="C66" s="30">
        <f t="shared" si="4"/>
        <v>50</v>
      </c>
      <c r="D66" s="30"/>
      <c r="E66" s="30"/>
      <c r="F66" s="30">
        <v>50</v>
      </c>
      <c r="G66" s="25"/>
      <c r="H66" s="25"/>
      <c r="I66" s="25"/>
      <c r="J66" s="25"/>
      <c r="K66" s="74">
        <f t="shared" si="0"/>
        <v>50</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row>
    <row r="67" spans="1:59" ht="12.75">
      <c r="A67" s="65" t="s">
        <v>221</v>
      </c>
      <c r="B67" s="20" t="s">
        <v>222</v>
      </c>
      <c r="C67" s="30">
        <f t="shared" si="4"/>
        <v>32.5</v>
      </c>
      <c r="D67" s="30">
        <v>21.7</v>
      </c>
      <c r="E67" s="30"/>
      <c r="F67" s="30">
        <v>10.8</v>
      </c>
      <c r="G67" s="25"/>
      <c r="H67" s="25"/>
      <c r="I67" s="25"/>
      <c r="J67" s="25"/>
      <c r="K67" s="74">
        <f t="shared" si="0"/>
        <v>32.5</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row>
    <row r="68" spans="1:59" ht="26.25" hidden="1">
      <c r="A68" s="65" t="s">
        <v>296</v>
      </c>
      <c r="B68" s="40" t="s">
        <v>297</v>
      </c>
      <c r="C68" s="30">
        <f t="shared" si="4"/>
        <v>0</v>
      </c>
      <c r="D68" s="25"/>
      <c r="E68" s="25"/>
      <c r="F68" s="25"/>
      <c r="G68" s="25"/>
      <c r="H68" s="25"/>
      <c r="I68" s="25"/>
      <c r="J68" s="25"/>
      <c r="K68" s="74">
        <f t="shared" si="0"/>
        <v>0</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row>
    <row r="69" spans="1:59" ht="12.75" hidden="1">
      <c r="A69" s="65" t="s">
        <v>298</v>
      </c>
      <c r="B69" s="40" t="s">
        <v>53</v>
      </c>
      <c r="C69" s="30">
        <f t="shared" si="4"/>
        <v>0</v>
      </c>
      <c r="D69" s="25"/>
      <c r="E69" s="25"/>
      <c r="F69" s="25"/>
      <c r="G69" s="25"/>
      <c r="H69" s="25"/>
      <c r="I69" s="25">
        <f>H69</f>
        <v>0</v>
      </c>
      <c r="J69" s="25"/>
      <c r="K69" s="74">
        <f t="shared" si="0"/>
        <v>0</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row>
    <row r="70" spans="1:59" s="21" customFormat="1" ht="29.25" customHeight="1" hidden="1">
      <c r="A70" s="63"/>
      <c r="B70" s="57" t="s">
        <v>86</v>
      </c>
      <c r="C70" s="46">
        <f>D70+E70+F70+G70</f>
        <v>0</v>
      </c>
      <c r="D70" s="27"/>
      <c r="E70" s="27"/>
      <c r="F70" s="27"/>
      <c r="G70" s="27"/>
      <c r="H70" s="27">
        <f>I70</f>
        <v>0</v>
      </c>
      <c r="I70" s="27">
        <f>I73</f>
        <v>0</v>
      </c>
      <c r="J70" s="27"/>
      <c r="K70" s="91">
        <f t="shared" si="0"/>
        <v>0</v>
      </c>
      <c r="L70" s="39"/>
      <c r="M70" s="94"/>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row>
    <row r="71" spans="1:59" s="21" customFormat="1" ht="40.5" customHeight="1" hidden="1">
      <c r="A71" s="65" t="s">
        <v>224</v>
      </c>
      <c r="B71" s="20" t="s">
        <v>225</v>
      </c>
      <c r="C71" s="30">
        <f>F71</f>
        <v>0</v>
      </c>
      <c r="D71" s="25"/>
      <c r="E71" s="25"/>
      <c r="F71" s="25"/>
      <c r="G71" s="27"/>
      <c r="H71" s="27"/>
      <c r="I71" s="27"/>
      <c r="J71" s="27"/>
      <c r="K71" s="74">
        <f t="shared" si="0"/>
        <v>0</v>
      </c>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row>
    <row r="72" spans="1:59" s="21" customFormat="1" ht="12.75" hidden="1">
      <c r="A72" s="65" t="s">
        <v>241</v>
      </c>
      <c r="B72" s="20" t="s">
        <v>299</v>
      </c>
      <c r="C72" s="30">
        <f>F72</f>
        <v>0</v>
      </c>
      <c r="D72" s="25"/>
      <c r="E72" s="25"/>
      <c r="F72" s="25"/>
      <c r="G72" s="27"/>
      <c r="H72" s="25"/>
      <c r="I72" s="25"/>
      <c r="J72" s="27"/>
      <c r="K72" s="74">
        <f t="shared" si="0"/>
        <v>0</v>
      </c>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row>
    <row r="73" spans="1:59" s="21" customFormat="1" ht="12.75" hidden="1">
      <c r="A73" s="65" t="s">
        <v>239</v>
      </c>
      <c r="B73" s="20" t="s">
        <v>240</v>
      </c>
      <c r="C73" s="30">
        <f>F73</f>
        <v>0</v>
      </c>
      <c r="D73" s="25"/>
      <c r="E73" s="25"/>
      <c r="F73" s="25"/>
      <c r="G73" s="27"/>
      <c r="H73" s="25">
        <f>I73</f>
        <v>0</v>
      </c>
      <c r="I73" s="25"/>
      <c r="J73" s="27"/>
      <c r="K73" s="74">
        <f t="shared" si="0"/>
        <v>0</v>
      </c>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row>
    <row r="74" spans="1:12" ht="15.75" customHeight="1">
      <c r="A74" s="65"/>
      <c r="B74" s="57" t="s">
        <v>364</v>
      </c>
      <c r="C74" s="46">
        <f>C77+C78+C80+C81+C82+C75+C76</f>
        <v>35232.2</v>
      </c>
      <c r="D74" s="46">
        <f aca="true" t="shared" si="6" ref="D74:I74">D77+D78+D80+D81+D82+D75+D76</f>
        <v>9133.1</v>
      </c>
      <c r="E74" s="46">
        <f t="shared" si="6"/>
        <v>1107.6</v>
      </c>
      <c r="F74" s="46">
        <f>F77+F78+F80+F81+F82+F75+F76</f>
        <v>24991.5</v>
      </c>
      <c r="G74" s="46">
        <f t="shared" si="6"/>
        <v>0</v>
      </c>
      <c r="H74" s="46">
        <f t="shared" si="6"/>
        <v>1013.1</v>
      </c>
      <c r="I74" s="46">
        <f t="shared" si="6"/>
        <v>0</v>
      </c>
      <c r="J74" s="27"/>
      <c r="K74" s="91">
        <f t="shared" si="0"/>
        <v>36245.299999999996</v>
      </c>
      <c r="L74" s="41"/>
    </row>
    <row r="75" spans="1:59" ht="12.75">
      <c r="A75" s="65" t="s">
        <v>227</v>
      </c>
      <c r="B75" s="20" t="s">
        <v>228</v>
      </c>
      <c r="C75" s="30">
        <f>D75+E75+F75+G75</f>
        <v>10208.5</v>
      </c>
      <c r="D75" s="30"/>
      <c r="E75" s="30"/>
      <c r="F75" s="30">
        <v>10208.5</v>
      </c>
      <c r="G75" s="30"/>
      <c r="H75" s="30"/>
      <c r="I75" s="30"/>
      <c r="J75" s="25"/>
      <c r="K75" s="74">
        <f t="shared" si="0"/>
        <v>10208.5</v>
      </c>
      <c r="L75" s="95"/>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row>
    <row r="76" spans="1:59" ht="24.75" customHeight="1">
      <c r="A76" s="65" t="s">
        <v>229</v>
      </c>
      <c r="B76" s="20" t="s">
        <v>300</v>
      </c>
      <c r="C76" s="30">
        <f>D76+E76+F76+G76</f>
        <v>5500.7</v>
      </c>
      <c r="D76" s="30"/>
      <c r="E76" s="30"/>
      <c r="F76" s="30">
        <v>5500.7</v>
      </c>
      <c r="G76" s="30"/>
      <c r="H76" s="30">
        <v>20</v>
      </c>
      <c r="I76" s="30"/>
      <c r="J76" s="25"/>
      <c r="K76" s="74">
        <f t="shared" si="0"/>
        <v>5520.7</v>
      </c>
      <c r="L76" s="95"/>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row>
    <row r="77" spans="1:59" ht="39">
      <c r="A77" s="65" t="s">
        <v>87</v>
      </c>
      <c r="B77" s="40" t="s">
        <v>301</v>
      </c>
      <c r="C77" s="30">
        <f aca="true" t="shared" si="7" ref="C77:C82">D77+E77+F77</f>
        <v>6885.3</v>
      </c>
      <c r="D77" s="25">
        <v>2298.6</v>
      </c>
      <c r="E77" s="25">
        <v>449.4</v>
      </c>
      <c r="F77" s="25">
        <v>4137.3</v>
      </c>
      <c r="G77" s="25"/>
      <c r="H77" s="25">
        <v>520.5</v>
      </c>
      <c r="I77" s="25"/>
      <c r="J77" s="25"/>
      <c r="K77" s="74">
        <f t="shared" si="0"/>
        <v>7405.8</v>
      </c>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row>
    <row r="78" spans="1:59" ht="45.75" customHeight="1">
      <c r="A78" s="71" t="s">
        <v>28</v>
      </c>
      <c r="B78" s="96" t="s">
        <v>302</v>
      </c>
      <c r="C78" s="30">
        <f t="shared" si="7"/>
        <v>12124.7</v>
      </c>
      <c r="D78" s="25">
        <v>6834.5</v>
      </c>
      <c r="E78" s="25">
        <v>658.2</v>
      </c>
      <c r="F78" s="25">
        <v>4632</v>
      </c>
      <c r="G78" s="25"/>
      <c r="H78" s="25">
        <v>472.6</v>
      </c>
      <c r="I78" s="25"/>
      <c r="J78" s="25"/>
      <c r="K78" s="74">
        <f t="shared" si="0"/>
        <v>12597.300000000001</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row>
    <row r="79" spans="1:59" ht="12.75">
      <c r="A79" s="71"/>
      <c r="B79" s="96" t="s">
        <v>303</v>
      </c>
      <c r="C79" s="30">
        <f t="shared" si="7"/>
        <v>31.2</v>
      </c>
      <c r="D79" s="25"/>
      <c r="E79" s="25"/>
      <c r="F79" s="25">
        <v>31.2</v>
      </c>
      <c r="G79" s="25"/>
      <c r="H79" s="25"/>
      <c r="I79" s="25"/>
      <c r="J79" s="25"/>
      <c r="K79" s="74">
        <f t="shared" si="0"/>
        <v>31.2</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row>
    <row r="80" spans="1:59" ht="26.25">
      <c r="A80" s="65">
        <v>110300</v>
      </c>
      <c r="B80" s="40" t="s">
        <v>88</v>
      </c>
      <c r="C80" s="30">
        <f t="shared" si="7"/>
        <v>253</v>
      </c>
      <c r="D80" s="25"/>
      <c r="E80" s="25"/>
      <c r="F80" s="25">
        <v>253</v>
      </c>
      <c r="G80" s="25"/>
      <c r="H80" s="25"/>
      <c r="I80" s="25"/>
      <c r="J80" s="25"/>
      <c r="K80" s="74">
        <f t="shared" si="0"/>
        <v>253</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row>
    <row r="81" spans="1:59" ht="26.25" hidden="1">
      <c r="A81" s="65">
        <v>120300</v>
      </c>
      <c r="B81" s="40" t="s">
        <v>89</v>
      </c>
      <c r="C81" s="30">
        <f t="shared" si="7"/>
        <v>0</v>
      </c>
      <c r="D81" s="25"/>
      <c r="E81" s="25"/>
      <c r="F81" s="25"/>
      <c r="G81" s="25"/>
      <c r="H81" s="25"/>
      <c r="I81" s="25"/>
      <c r="J81" s="25"/>
      <c r="K81" s="74">
        <f t="shared" si="0"/>
        <v>0</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row>
    <row r="82" spans="1:59" ht="27" customHeight="1">
      <c r="A82" s="65">
        <v>120300</v>
      </c>
      <c r="B82" s="40" t="s">
        <v>316</v>
      </c>
      <c r="C82" s="30">
        <f t="shared" si="7"/>
        <v>260</v>
      </c>
      <c r="D82" s="25"/>
      <c r="E82" s="25"/>
      <c r="F82" s="25">
        <v>260</v>
      </c>
      <c r="G82" s="25"/>
      <c r="H82" s="25"/>
      <c r="I82" s="25"/>
      <c r="J82" s="25"/>
      <c r="K82" s="74">
        <f>C82+H82</f>
        <v>260</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row>
    <row r="83" spans="1:59" s="21" customFormat="1" ht="12.75">
      <c r="A83" s="63"/>
      <c r="B83" s="57" t="s">
        <v>90</v>
      </c>
      <c r="C83" s="46">
        <f>C84+C85+C87+C86</f>
        <v>127.4</v>
      </c>
      <c r="D83" s="46">
        <f>D84+D85+D87++D86</f>
        <v>0</v>
      </c>
      <c r="E83" s="46">
        <f>E84+E85+E87++E86</f>
        <v>0</v>
      </c>
      <c r="F83" s="46">
        <f>F84+F85+F87++F86</f>
        <v>127.4</v>
      </c>
      <c r="G83" s="27">
        <f>G85</f>
        <v>0</v>
      </c>
      <c r="H83" s="27"/>
      <c r="I83" s="27"/>
      <c r="J83" s="27"/>
      <c r="K83" s="91">
        <f t="shared" si="0"/>
        <v>127.4</v>
      </c>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row>
    <row r="84" spans="1:59" ht="26.25" hidden="1">
      <c r="A84" s="71">
        <v>180109</v>
      </c>
      <c r="B84" s="20" t="s">
        <v>56</v>
      </c>
      <c r="C84" s="30">
        <f>D84+E84+F84</f>
        <v>0</v>
      </c>
      <c r="D84" s="97"/>
      <c r="E84" s="97"/>
      <c r="F84" s="98"/>
      <c r="G84" s="25"/>
      <c r="H84" s="25"/>
      <c r="I84" s="25"/>
      <c r="J84" s="25"/>
      <c r="K84" s="74">
        <f t="shared" si="0"/>
        <v>0</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row>
    <row r="85" spans="1:59" ht="27" customHeight="1" hidden="1">
      <c r="A85" s="65" t="s">
        <v>304</v>
      </c>
      <c r="B85" s="96" t="s">
        <v>49</v>
      </c>
      <c r="C85" s="30">
        <f>D85+E85+F85+G85</f>
        <v>0</v>
      </c>
      <c r="D85" s="25"/>
      <c r="E85" s="25"/>
      <c r="F85" s="25"/>
      <c r="G85" s="99"/>
      <c r="H85" s="25"/>
      <c r="I85" s="25"/>
      <c r="J85" s="25"/>
      <c r="K85" s="74">
        <f t="shared" si="0"/>
        <v>0</v>
      </c>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row>
    <row r="86" spans="1:59" ht="13.5" customHeight="1" hidden="1">
      <c r="A86" s="71">
        <v>120300</v>
      </c>
      <c r="B86" s="20" t="s">
        <v>50</v>
      </c>
      <c r="C86" s="30">
        <f>D86+E86+F86</f>
        <v>0</v>
      </c>
      <c r="D86" s="25"/>
      <c r="E86" s="25"/>
      <c r="F86" s="25"/>
      <c r="G86" s="25"/>
      <c r="H86" s="25"/>
      <c r="I86" s="25"/>
      <c r="J86" s="25"/>
      <c r="K86" s="74">
        <f t="shared" si="0"/>
        <v>0</v>
      </c>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59" ht="18.75" customHeight="1">
      <c r="A87" s="65">
        <v>120300</v>
      </c>
      <c r="B87" s="40" t="s">
        <v>91</v>
      </c>
      <c r="C87" s="30">
        <f>D87+E87+F87</f>
        <v>127.4</v>
      </c>
      <c r="D87" s="25"/>
      <c r="E87" s="25"/>
      <c r="F87" s="25">
        <v>127.4</v>
      </c>
      <c r="G87" s="25"/>
      <c r="H87" s="25"/>
      <c r="I87" s="25"/>
      <c r="J87" s="25"/>
      <c r="K87" s="74">
        <f t="shared" si="0"/>
        <v>127.4</v>
      </c>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1:59" s="21" customFormat="1" ht="26.25">
      <c r="A88" s="70"/>
      <c r="B88" s="57" t="s">
        <v>92</v>
      </c>
      <c r="C88" s="46">
        <f aca="true" t="shared" si="8" ref="C88:H88">C89+C90+C91</f>
        <v>25465.3</v>
      </c>
      <c r="D88" s="46">
        <f t="shared" si="8"/>
        <v>3116.7</v>
      </c>
      <c r="E88" s="46">
        <f t="shared" si="8"/>
        <v>202.3</v>
      </c>
      <c r="F88" s="46">
        <f>F89+F90+F91</f>
        <v>22146.3</v>
      </c>
      <c r="G88" s="46">
        <f t="shared" si="8"/>
        <v>0</v>
      </c>
      <c r="H88" s="46">
        <f t="shared" si="8"/>
        <v>15</v>
      </c>
      <c r="I88" s="27"/>
      <c r="J88" s="27"/>
      <c r="K88" s="91">
        <f>C88+H88</f>
        <v>25480.3</v>
      </c>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row>
    <row r="89" spans="1:59" ht="43.5" customHeight="1">
      <c r="A89" s="65">
        <v>130000</v>
      </c>
      <c r="B89" s="40" t="s">
        <v>305</v>
      </c>
      <c r="C89" s="30">
        <f>D89+E89+F89+G89</f>
        <v>20821.3</v>
      </c>
      <c r="D89" s="25">
        <v>1644.5</v>
      </c>
      <c r="E89" s="25">
        <v>29.5</v>
      </c>
      <c r="F89" s="25">
        <v>19147.3</v>
      </c>
      <c r="G89" s="25"/>
      <c r="H89" s="25"/>
      <c r="I89" s="25"/>
      <c r="J89" s="25"/>
      <c r="K89" s="74">
        <f>C89+H89</f>
        <v>20821.3</v>
      </c>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row>
    <row r="90" spans="1:59" ht="18.75" customHeight="1">
      <c r="A90" s="65" t="s">
        <v>195</v>
      </c>
      <c r="B90" s="96" t="s">
        <v>306</v>
      </c>
      <c r="C90" s="30">
        <f>D90+E90+F90</f>
        <v>4191.3</v>
      </c>
      <c r="D90" s="25">
        <v>1243.6</v>
      </c>
      <c r="E90" s="25">
        <v>152.9</v>
      </c>
      <c r="F90" s="25">
        <v>2794.8</v>
      </c>
      <c r="G90" s="25"/>
      <c r="H90" s="25"/>
      <c r="I90" s="25"/>
      <c r="J90" s="25"/>
      <c r="K90" s="74">
        <f t="shared" si="0"/>
        <v>4191.3</v>
      </c>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1:59" ht="28.5" customHeight="1">
      <c r="A91" s="65" t="s">
        <v>307</v>
      </c>
      <c r="B91" s="72" t="s">
        <v>319</v>
      </c>
      <c r="C91" s="30">
        <f>D91+E91+F91</f>
        <v>452.7</v>
      </c>
      <c r="D91" s="25">
        <v>228.6</v>
      </c>
      <c r="E91" s="25">
        <v>19.9</v>
      </c>
      <c r="F91" s="25">
        <v>204.2</v>
      </c>
      <c r="G91" s="25"/>
      <c r="H91" s="25">
        <v>15</v>
      </c>
      <c r="I91" s="25"/>
      <c r="J91" s="25"/>
      <c r="K91" s="74">
        <f t="shared" si="0"/>
        <v>467.7</v>
      </c>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1:59" ht="14.25" customHeight="1">
      <c r="A92" s="65"/>
      <c r="B92" s="100" t="s">
        <v>365</v>
      </c>
      <c r="C92" s="46">
        <f>C93+C94+C95+C96+C97+C98</f>
        <v>0</v>
      </c>
      <c r="D92" s="25"/>
      <c r="E92" s="25"/>
      <c r="F92" s="27">
        <f>F93+F98</f>
        <v>0</v>
      </c>
      <c r="G92" s="25"/>
      <c r="H92" s="27">
        <f>H93+H94+H95+H96+H97+H98</f>
        <v>3891.4</v>
      </c>
      <c r="I92" s="27">
        <f>I93+I94+I95+I96+I97+I98</f>
        <v>3891.4</v>
      </c>
      <c r="J92" s="27">
        <f>J93+J94</f>
        <v>0</v>
      </c>
      <c r="K92" s="91">
        <f>C92+H92</f>
        <v>3891.4</v>
      </c>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row>
    <row r="93" spans="1:59" ht="12.75" hidden="1">
      <c r="A93" s="65" t="s">
        <v>298</v>
      </c>
      <c r="B93" s="20" t="s">
        <v>53</v>
      </c>
      <c r="C93" s="30">
        <f>D93+E93+F93</f>
        <v>0</v>
      </c>
      <c r="D93" s="25"/>
      <c r="E93" s="25"/>
      <c r="F93" s="25"/>
      <c r="G93" s="25"/>
      <c r="H93" s="25">
        <f aca="true" t="shared" si="9" ref="H93:H98">I93</f>
        <v>0</v>
      </c>
      <c r="I93" s="25">
        <f>J93</f>
        <v>0</v>
      </c>
      <c r="J93" s="25"/>
      <c r="K93" s="74">
        <f>H93</f>
        <v>0</v>
      </c>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row>
    <row r="94" spans="1:59" ht="68.25" customHeight="1">
      <c r="A94" s="65" t="s">
        <v>231</v>
      </c>
      <c r="B94" s="72" t="s">
        <v>322</v>
      </c>
      <c r="C94" s="30">
        <f>D94+E94+F94</f>
        <v>0</v>
      </c>
      <c r="D94" s="25"/>
      <c r="E94" s="25"/>
      <c r="F94" s="25"/>
      <c r="G94" s="25"/>
      <c r="H94" s="25">
        <f t="shared" si="9"/>
        <v>3891.4</v>
      </c>
      <c r="I94" s="25">
        <v>3891.4</v>
      </c>
      <c r="J94" s="25"/>
      <c r="K94" s="74">
        <f>H94+C94</f>
        <v>3891.4</v>
      </c>
      <c r="L94" s="31"/>
      <c r="M94" s="31"/>
      <c r="N94" s="95"/>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1:59" ht="26.25" hidden="1">
      <c r="A95" s="65" t="s">
        <v>233</v>
      </c>
      <c r="B95" s="72" t="s">
        <v>234</v>
      </c>
      <c r="C95" s="30">
        <v>0</v>
      </c>
      <c r="D95" s="25"/>
      <c r="E95" s="25"/>
      <c r="F95" s="25"/>
      <c r="G95" s="25"/>
      <c r="H95" s="25">
        <f t="shared" si="9"/>
        <v>0</v>
      </c>
      <c r="I95" s="25"/>
      <c r="J95" s="25"/>
      <c r="K95" s="74">
        <f>H95+C95</f>
        <v>0</v>
      </c>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1:59" ht="12.75" hidden="1">
      <c r="A96" s="65" t="s">
        <v>237</v>
      </c>
      <c r="B96" s="72" t="s">
        <v>238</v>
      </c>
      <c r="C96" s="30">
        <v>0</v>
      </c>
      <c r="D96" s="25"/>
      <c r="E96" s="25"/>
      <c r="F96" s="25"/>
      <c r="G96" s="25"/>
      <c r="H96" s="25">
        <f t="shared" si="9"/>
        <v>0</v>
      </c>
      <c r="I96" s="25"/>
      <c r="J96" s="25"/>
      <c r="K96" s="74">
        <f>H96+C96</f>
        <v>0</v>
      </c>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1:59" ht="17.25" customHeight="1" hidden="1">
      <c r="A97" s="71" t="s">
        <v>239</v>
      </c>
      <c r="B97" s="20" t="s">
        <v>240</v>
      </c>
      <c r="C97" s="30">
        <v>0</v>
      </c>
      <c r="D97" s="25"/>
      <c r="E97" s="25"/>
      <c r="F97" s="25"/>
      <c r="G97" s="25"/>
      <c r="H97" s="25">
        <f t="shared" si="9"/>
        <v>0</v>
      </c>
      <c r="I97" s="25"/>
      <c r="J97" s="25"/>
      <c r="K97" s="74">
        <f>H97+C97</f>
        <v>0</v>
      </c>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1:59" ht="26.25" hidden="1">
      <c r="A98" s="71" t="s">
        <v>252</v>
      </c>
      <c r="B98" s="20" t="s">
        <v>253</v>
      </c>
      <c r="C98" s="30">
        <f>D98+E98+F98</f>
        <v>0</v>
      </c>
      <c r="D98" s="25"/>
      <c r="E98" s="25"/>
      <c r="F98" s="25"/>
      <c r="G98" s="25"/>
      <c r="H98" s="25">
        <f t="shared" si="9"/>
        <v>0</v>
      </c>
      <c r="I98" s="25"/>
      <c r="J98" s="25"/>
      <c r="K98" s="74">
        <f>H98+C98</f>
        <v>0</v>
      </c>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1:59" ht="26.25" hidden="1">
      <c r="A99" s="65"/>
      <c r="B99" s="100" t="s">
        <v>309</v>
      </c>
      <c r="C99" s="30"/>
      <c r="D99" s="25"/>
      <c r="E99" s="25"/>
      <c r="F99" s="25"/>
      <c r="G99" s="25"/>
      <c r="H99" s="27">
        <f>H100</f>
        <v>0</v>
      </c>
      <c r="I99" s="27">
        <f>I100</f>
        <v>0</v>
      </c>
      <c r="J99" s="27"/>
      <c r="K99" s="91">
        <f>K100</f>
        <v>0</v>
      </c>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row>
    <row r="100" spans="1:59" ht="12.75" hidden="1">
      <c r="A100" s="65" t="s">
        <v>298</v>
      </c>
      <c r="B100" s="20" t="s">
        <v>53</v>
      </c>
      <c r="C100" s="30">
        <f>D100+E100+F100</f>
        <v>0</v>
      </c>
      <c r="D100" s="25"/>
      <c r="E100" s="25"/>
      <c r="F100" s="25"/>
      <c r="G100" s="25"/>
      <c r="H100" s="25">
        <f>100-100</f>
        <v>0</v>
      </c>
      <c r="I100" s="25">
        <f>H100</f>
        <v>0</v>
      </c>
      <c r="J100" s="25"/>
      <c r="K100" s="74">
        <f>C100+H100</f>
        <v>0</v>
      </c>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row>
    <row r="101" spans="1:59" s="21" customFormat="1" ht="39" hidden="1">
      <c r="A101" s="63"/>
      <c r="B101" s="58" t="s">
        <v>193</v>
      </c>
      <c r="C101" s="46">
        <f>C102</f>
        <v>0</v>
      </c>
      <c r="D101" s="46">
        <f>D102</f>
        <v>0</v>
      </c>
      <c r="E101" s="46">
        <f>E102</f>
        <v>0</v>
      </c>
      <c r="F101" s="46">
        <f>F102</f>
        <v>0</v>
      </c>
      <c r="G101" s="27">
        <f>G102</f>
        <v>0</v>
      </c>
      <c r="H101" s="27"/>
      <c r="I101" s="27"/>
      <c r="J101" s="27"/>
      <c r="K101" s="91">
        <f t="shared" si="0"/>
        <v>0</v>
      </c>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row>
    <row r="102" spans="1:59" ht="26.25" hidden="1">
      <c r="A102" s="65">
        <v>210000</v>
      </c>
      <c r="B102" s="22" t="s">
        <v>246</v>
      </c>
      <c r="C102" s="30">
        <f>D102+E102+F102+G102</f>
        <v>0</v>
      </c>
      <c r="D102" s="25"/>
      <c r="E102" s="25"/>
      <c r="F102" s="25"/>
      <c r="G102" s="25"/>
      <c r="H102" s="25"/>
      <c r="I102" s="25"/>
      <c r="J102" s="25"/>
      <c r="K102" s="74">
        <f t="shared" si="0"/>
        <v>0</v>
      </c>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1:59" s="21" customFormat="1" ht="12.75" hidden="1">
      <c r="A103" s="63"/>
      <c r="B103" s="58" t="s">
        <v>93</v>
      </c>
      <c r="C103" s="46">
        <f>C104</f>
        <v>0</v>
      </c>
      <c r="D103" s="46">
        <f>D104</f>
        <v>0</v>
      </c>
      <c r="E103" s="46">
        <f>E104</f>
        <v>0</v>
      </c>
      <c r="F103" s="46"/>
      <c r="G103" s="27"/>
      <c r="H103" s="27"/>
      <c r="I103" s="27"/>
      <c r="J103" s="27"/>
      <c r="K103" s="91">
        <f t="shared" si="0"/>
        <v>0</v>
      </c>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row>
    <row r="104" spans="1:59" s="21" customFormat="1" ht="26.25" hidden="1">
      <c r="A104" s="71">
        <v>180404</v>
      </c>
      <c r="B104" s="24" t="s">
        <v>57</v>
      </c>
      <c r="C104" s="30">
        <f>D104+E104+F104</f>
        <v>0</v>
      </c>
      <c r="D104" s="25"/>
      <c r="E104" s="25"/>
      <c r="F104" s="25"/>
      <c r="G104" s="25"/>
      <c r="H104" s="25"/>
      <c r="I104" s="25"/>
      <c r="J104" s="25"/>
      <c r="K104" s="74">
        <f t="shared" si="0"/>
        <v>0</v>
      </c>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row>
    <row r="105" spans="1:59" s="21" customFormat="1" ht="26.25" hidden="1">
      <c r="A105" s="71"/>
      <c r="B105" s="55" t="s">
        <v>194</v>
      </c>
      <c r="C105" s="46">
        <f>C106</f>
        <v>0</v>
      </c>
      <c r="D105" s="46">
        <f>D106</f>
        <v>0</v>
      </c>
      <c r="E105" s="46">
        <f>E106</f>
        <v>0</v>
      </c>
      <c r="F105" s="46">
        <f>F106</f>
        <v>0</v>
      </c>
      <c r="G105" s="25"/>
      <c r="H105" s="25"/>
      <c r="I105" s="25"/>
      <c r="J105" s="25"/>
      <c r="K105" s="91">
        <f t="shared" si="0"/>
        <v>0</v>
      </c>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row>
    <row r="106" spans="1:59" s="21" customFormat="1" ht="26.25" hidden="1">
      <c r="A106" s="65">
        <v>180109</v>
      </c>
      <c r="B106" s="24" t="s">
        <v>56</v>
      </c>
      <c r="C106" s="30">
        <f>D106+E106+F106</f>
        <v>0</v>
      </c>
      <c r="D106" s="25"/>
      <c r="E106" s="25"/>
      <c r="F106" s="25"/>
      <c r="G106" s="25"/>
      <c r="H106" s="25"/>
      <c r="I106" s="25"/>
      <c r="J106" s="25"/>
      <c r="K106" s="74">
        <f t="shared" si="0"/>
        <v>0</v>
      </c>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row>
    <row r="107" spans="1:59" s="21" customFormat="1" ht="12.75" hidden="1">
      <c r="A107" s="65"/>
      <c r="B107" s="55" t="s">
        <v>310</v>
      </c>
      <c r="C107" s="46">
        <f>C108</f>
        <v>0</v>
      </c>
      <c r="D107" s="27"/>
      <c r="E107" s="27"/>
      <c r="F107" s="27">
        <f>F108</f>
        <v>0</v>
      </c>
      <c r="G107" s="27"/>
      <c r="H107" s="27"/>
      <c r="I107" s="27"/>
      <c r="J107" s="27"/>
      <c r="K107" s="91">
        <f t="shared" si="0"/>
        <v>0</v>
      </c>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row>
    <row r="108" spans="1:59" s="21" customFormat="1" ht="12.75" hidden="1">
      <c r="A108" s="71">
        <v>250404</v>
      </c>
      <c r="B108" s="20" t="s">
        <v>64</v>
      </c>
      <c r="C108" s="30">
        <f>F108</f>
        <v>0</v>
      </c>
      <c r="D108" s="25"/>
      <c r="E108" s="25"/>
      <c r="F108" s="25"/>
      <c r="G108" s="25"/>
      <c r="H108" s="25"/>
      <c r="I108" s="25"/>
      <c r="J108" s="25"/>
      <c r="K108" s="74">
        <f t="shared" si="0"/>
        <v>0</v>
      </c>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row>
    <row r="109" spans="1:59" s="21" customFormat="1" ht="12.75">
      <c r="A109" s="63"/>
      <c r="B109" s="57" t="s">
        <v>94</v>
      </c>
      <c r="C109" s="46">
        <f>C110+C111+C112+C113+C114+C116+C117+C118+C119+C120+C121+C122+C123+C126+C127+C129+C131+C133+C132+C135+C125+C134+C136+C115+C137+C138+C124+C139</f>
        <v>585561.7000000001</v>
      </c>
      <c r="D109" s="46">
        <f>D110+D111+D112+D113+D114+D116+D117+D118+D119+D120+D121+D122+D123+D126+D127+D129+D131+D133+D132+D135+D125+D134+D136+D115+D137+D138+D124+D139</f>
        <v>0</v>
      </c>
      <c r="E109" s="46">
        <f>E110+E111+E112+E113+E114+E116+E117+E118+E119+E120+E121+E122+E123+E126+E127+E129+E131+E133+E132+E135+E125+E134+E136+E115+E137+E138+E124+E139</f>
        <v>0</v>
      </c>
      <c r="F109" s="46">
        <f>F110+F111+F112+F113+F114+F116+F117+F118+F119+F120+F121+F122+F123+F126+F127+F129+F131+F133+F132+F135+F125+F134+F136+F115+F137+F138+F124+F139</f>
        <v>585561.7000000001</v>
      </c>
      <c r="G109" s="46">
        <f>G110+G111+G112+G113+G114+G116+G117+G118+G119+G120+G121+G122+G123+G126+G127+G129+G131+G133+G132</f>
        <v>0</v>
      </c>
      <c r="H109" s="46">
        <f>H110+H111+H112+H113+H114+H116+H117+H118+H119+H120+H121+H122+H123+H126+H127+H129+H131+H133+H132+H115</f>
        <v>83311</v>
      </c>
      <c r="I109" s="46">
        <f>I110+I111+I112+I113+I114+I116+I117+I118+I119+I120+I121+I122+I123+I126+I127+I129+I131+I133+I132+I115</f>
        <v>940</v>
      </c>
      <c r="J109" s="46"/>
      <c r="K109" s="91">
        <f>C109+H109</f>
        <v>668872.7000000001</v>
      </c>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row>
    <row r="110" spans="1:59" ht="12.75" hidden="1">
      <c r="A110" s="65" t="s">
        <v>298</v>
      </c>
      <c r="B110" s="20" t="s">
        <v>53</v>
      </c>
      <c r="C110" s="30">
        <f aca="true" t="shared" si="10" ref="C110:C139">D110+E110+F110</f>
        <v>0</v>
      </c>
      <c r="D110" s="25"/>
      <c r="E110" s="25"/>
      <c r="F110" s="25"/>
      <c r="G110" s="25"/>
      <c r="H110" s="25"/>
      <c r="I110" s="25">
        <f>H110</f>
        <v>0</v>
      </c>
      <c r="J110" s="25"/>
      <c r="K110" s="74">
        <f t="shared" si="0"/>
        <v>0</v>
      </c>
      <c r="L110" s="95"/>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row>
    <row r="111" spans="1:59" ht="14.25" customHeight="1" hidden="1">
      <c r="A111" s="65" t="s">
        <v>231</v>
      </c>
      <c r="B111" s="72" t="s">
        <v>308</v>
      </c>
      <c r="C111" s="30">
        <f t="shared" si="10"/>
        <v>0</v>
      </c>
      <c r="D111" s="25"/>
      <c r="E111" s="25"/>
      <c r="F111" s="25"/>
      <c r="G111" s="25"/>
      <c r="H111" s="25">
        <f>I111</f>
        <v>0</v>
      </c>
      <c r="I111" s="25"/>
      <c r="J111" s="25"/>
      <c r="K111" s="74">
        <f t="shared" si="0"/>
        <v>0</v>
      </c>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1:59" ht="12" customHeight="1" hidden="1">
      <c r="A112" s="65" t="s">
        <v>233</v>
      </c>
      <c r="B112" s="72" t="s">
        <v>234</v>
      </c>
      <c r="C112" s="30">
        <f t="shared" si="10"/>
        <v>0</v>
      </c>
      <c r="D112" s="25"/>
      <c r="E112" s="25"/>
      <c r="F112" s="25"/>
      <c r="G112" s="25"/>
      <c r="H112" s="25">
        <f>I112</f>
        <v>0</v>
      </c>
      <c r="I112" s="25"/>
      <c r="J112" s="25"/>
      <c r="K112" s="74">
        <f t="shared" si="0"/>
        <v>0</v>
      </c>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row>
    <row r="113" spans="1:59" ht="12" customHeight="1" hidden="1">
      <c r="A113" s="65" t="s">
        <v>237</v>
      </c>
      <c r="B113" s="20" t="s">
        <v>238</v>
      </c>
      <c r="C113" s="30">
        <f t="shared" si="10"/>
        <v>0</v>
      </c>
      <c r="D113" s="25"/>
      <c r="E113" s="25"/>
      <c r="F113" s="25"/>
      <c r="G113" s="25"/>
      <c r="H113" s="25">
        <f>I113</f>
        <v>0</v>
      </c>
      <c r="I113" s="25"/>
      <c r="J113" s="25"/>
      <c r="K113" s="74">
        <f t="shared" si="0"/>
        <v>0</v>
      </c>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row>
    <row r="114" spans="1:59" ht="40.5" customHeight="1">
      <c r="A114" s="65">
        <v>170703</v>
      </c>
      <c r="B114" s="20" t="s">
        <v>55</v>
      </c>
      <c r="C114" s="30">
        <f t="shared" si="10"/>
        <v>0</v>
      </c>
      <c r="D114" s="25"/>
      <c r="E114" s="25"/>
      <c r="F114" s="25"/>
      <c r="G114" s="25"/>
      <c r="H114" s="25">
        <v>36050</v>
      </c>
      <c r="I114" s="25"/>
      <c r="J114" s="25"/>
      <c r="K114" s="74">
        <f t="shared" si="0"/>
        <v>36050</v>
      </c>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1:59" ht="26.25">
      <c r="A115" s="65" t="s">
        <v>311</v>
      </c>
      <c r="B115" s="24" t="s">
        <v>56</v>
      </c>
      <c r="C115" s="30">
        <f>D115+E115+F115</f>
        <v>83397.09999999999</v>
      </c>
      <c r="D115" s="25"/>
      <c r="E115" s="25"/>
      <c r="F115" s="25">
        <f>83921.9-524.8</f>
        <v>83397.09999999999</v>
      </c>
      <c r="G115" s="25"/>
      <c r="H115" s="25">
        <f>1000-60</f>
        <v>940</v>
      </c>
      <c r="I115" s="25">
        <f>1000-60</f>
        <v>940</v>
      </c>
      <c r="J115" s="25"/>
      <c r="K115" s="74">
        <f t="shared" si="0"/>
        <v>84337.09999999999</v>
      </c>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1:59" ht="12" customHeight="1">
      <c r="A116" s="65" t="s">
        <v>95</v>
      </c>
      <c r="B116" s="20" t="s">
        <v>96</v>
      </c>
      <c r="C116" s="30">
        <f t="shared" si="10"/>
        <v>0</v>
      </c>
      <c r="D116" s="25"/>
      <c r="E116" s="25"/>
      <c r="F116" s="25"/>
      <c r="G116" s="25"/>
      <c r="H116" s="25">
        <v>821</v>
      </c>
      <c r="I116" s="25"/>
      <c r="J116" s="25"/>
      <c r="K116" s="74">
        <f>C116+H116</f>
        <v>821</v>
      </c>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1:59" ht="12.75">
      <c r="A117" s="71">
        <v>230000</v>
      </c>
      <c r="B117" s="24" t="s">
        <v>58</v>
      </c>
      <c r="C117" s="30">
        <f t="shared" si="10"/>
        <v>0.1</v>
      </c>
      <c r="D117" s="25"/>
      <c r="E117" s="25"/>
      <c r="F117" s="25">
        <v>0.1</v>
      </c>
      <c r="G117" s="25"/>
      <c r="H117" s="25"/>
      <c r="I117" s="25"/>
      <c r="J117" s="25"/>
      <c r="K117" s="74">
        <f t="shared" si="0"/>
        <v>0.1</v>
      </c>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row>
    <row r="118" spans="1:59" ht="67.5" customHeight="1">
      <c r="A118" s="65" t="s">
        <v>150</v>
      </c>
      <c r="B118" s="24" t="s">
        <v>60</v>
      </c>
      <c r="C118" s="30">
        <f t="shared" si="10"/>
        <v>0</v>
      </c>
      <c r="D118" s="25"/>
      <c r="E118" s="25"/>
      <c r="F118" s="25"/>
      <c r="G118" s="25"/>
      <c r="H118" s="25">
        <v>45500</v>
      </c>
      <c r="I118" s="25"/>
      <c r="J118" s="25"/>
      <c r="K118" s="74">
        <f aca="true" t="shared" si="11" ref="K118:K139">C118+H118</f>
        <v>45500</v>
      </c>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row>
    <row r="119" spans="1:59" ht="12.75">
      <c r="A119" s="65">
        <v>250102</v>
      </c>
      <c r="B119" s="40" t="s">
        <v>62</v>
      </c>
      <c r="C119" s="30">
        <f t="shared" si="10"/>
        <v>3000</v>
      </c>
      <c r="D119" s="25"/>
      <c r="E119" s="25"/>
      <c r="F119" s="25">
        <v>3000</v>
      </c>
      <c r="G119" s="25"/>
      <c r="H119" s="25"/>
      <c r="I119" s="25"/>
      <c r="J119" s="25"/>
      <c r="K119" s="74">
        <f t="shared" si="11"/>
        <v>3000</v>
      </c>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1:59" ht="43.5" customHeight="1">
      <c r="A120" s="71">
        <v>250301</v>
      </c>
      <c r="B120" s="53" t="s">
        <v>260</v>
      </c>
      <c r="C120" s="30">
        <f t="shared" si="10"/>
        <v>25306.9</v>
      </c>
      <c r="D120" s="25"/>
      <c r="E120" s="25"/>
      <c r="F120" s="25">
        <v>25306.9</v>
      </c>
      <c r="G120" s="25"/>
      <c r="H120" s="25"/>
      <c r="I120" s="25"/>
      <c r="J120" s="25"/>
      <c r="K120" s="74">
        <f t="shared" si="11"/>
        <v>25306.9</v>
      </c>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row r="121" spans="1:59" ht="30" customHeight="1">
      <c r="A121" s="71">
        <v>250306</v>
      </c>
      <c r="B121" s="24" t="s">
        <v>66</v>
      </c>
      <c r="C121" s="30">
        <f t="shared" si="10"/>
        <v>3891.4</v>
      </c>
      <c r="D121" s="25"/>
      <c r="E121" s="25"/>
      <c r="F121" s="25">
        <v>3891.4</v>
      </c>
      <c r="G121" s="25"/>
      <c r="H121" s="25"/>
      <c r="I121" s="25"/>
      <c r="J121" s="25"/>
      <c r="K121" s="74">
        <f t="shared" si="11"/>
        <v>3891.4</v>
      </c>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row>
    <row r="122" spans="1:59" ht="26.25">
      <c r="A122" s="71" t="s">
        <v>250</v>
      </c>
      <c r="B122" s="20" t="s">
        <v>251</v>
      </c>
      <c r="C122" s="30">
        <f t="shared" si="10"/>
        <v>181.2</v>
      </c>
      <c r="D122" s="25"/>
      <c r="E122" s="25"/>
      <c r="F122" s="25">
        <v>181.2</v>
      </c>
      <c r="G122" s="25"/>
      <c r="H122" s="25"/>
      <c r="I122" s="25"/>
      <c r="J122" s="25"/>
      <c r="K122" s="74">
        <f t="shared" si="11"/>
        <v>181.2</v>
      </c>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row>
    <row r="123" spans="1:59" ht="67.5" customHeight="1">
      <c r="A123" s="71">
        <v>250313</v>
      </c>
      <c r="B123" s="47" t="s">
        <v>312</v>
      </c>
      <c r="C123" s="30">
        <f t="shared" si="10"/>
        <v>14398.5</v>
      </c>
      <c r="D123" s="25"/>
      <c r="E123" s="25"/>
      <c r="F123" s="25">
        <v>14398.5</v>
      </c>
      <c r="G123" s="25"/>
      <c r="H123" s="25"/>
      <c r="I123" s="25"/>
      <c r="J123" s="25"/>
      <c r="K123" s="74">
        <f t="shared" si="11"/>
        <v>14398.5</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row>
    <row r="124" spans="1:59" ht="105" hidden="1">
      <c r="A124" s="71" t="s">
        <v>256</v>
      </c>
      <c r="B124" s="47" t="s">
        <v>313</v>
      </c>
      <c r="C124" s="30">
        <f t="shared" si="10"/>
        <v>0</v>
      </c>
      <c r="D124" s="25"/>
      <c r="E124" s="25"/>
      <c r="F124" s="25"/>
      <c r="G124" s="25"/>
      <c r="H124" s="25"/>
      <c r="I124" s="25"/>
      <c r="J124" s="25"/>
      <c r="K124" s="74">
        <f t="shared" si="11"/>
        <v>0</v>
      </c>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row>
    <row r="125" spans="1:59" ht="26.25">
      <c r="A125" s="71" t="s">
        <v>320</v>
      </c>
      <c r="B125" s="75" t="s">
        <v>321</v>
      </c>
      <c r="C125" s="30">
        <f t="shared" si="10"/>
        <v>524.8</v>
      </c>
      <c r="D125" s="25"/>
      <c r="E125" s="25"/>
      <c r="F125" s="30">
        <v>524.8</v>
      </c>
      <c r="G125" s="25"/>
      <c r="H125" s="25"/>
      <c r="I125" s="25"/>
      <c r="J125" s="25"/>
      <c r="K125" s="74">
        <f t="shared" si="11"/>
        <v>524.8</v>
      </c>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row>
    <row r="126" spans="1:59" ht="40.5" customHeight="1">
      <c r="A126" s="71" t="s">
        <v>262</v>
      </c>
      <c r="B126" s="124" t="s">
        <v>263</v>
      </c>
      <c r="C126" s="30">
        <f t="shared" si="10"/>
        <v>135671.6</v>
      </c>
      <c r="D126" s="25"/>
      <c r="E126" s="25"/>
      <c r="F126" s="25">
        <v>135671.6</v>
      </c>
      <c r="G126" s="25"/>
      <c r="H126" s="25"/>
      <c r="I126" s="25"/>
      <c r="J126" s="25"/>
      <c r="K126" s="74">
        <f t="shared" si="11"/>
        <v>135671.6</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row>
    <row r="127" spans="1:13" s="21" customFormat="1" ht="123" customHeight="1">
      <c r="A127" s="201" t="s">
        <v>264</v>
      </c>
      <c r="B127" s="204" t="s">
        <v>1</v>
      </c>
      <c r="C127" s="240">
        <f t="shared" si="10"/>
        <v>214383.2</v>
      </c>
      <c r="D127" s="241"/>
      <c r="E127" s="241"/>
      <c r="F127" s="241">
        <v>214383.2</v>
      </c>
      <c r="G127" s="241"/>
      <c r="H127" s="241"/>
      <c r="I127" s="241"/>
      <c r="J127" s="236"/>
      <c r="K127" s="237">
        <f t="shared" si="11"/>
        <v>214383.2</v>
      </c>
      <c r="L127" s="28"/>
      <c r="M127" s="29"/>
    </row>
    <row r="128" spans="1:13" s="21" customFormat="1" ht="203.25" customHeight="1">
      <c r="A128" s="278"/>
      <c r="B128" s="287" t="s">
        <v>375</v>
      </c>
      <c r="C128" s="233"/>
      <c r="D128" s="236"/>
      <c r="E128" s="236"/>
      <c r="F128" s="236"/>
      <c r="G128" s="236"/>
      <c r="H128" s="236"/>
      <c r="I128" s="236"/>
      <c r="J128" s="236"/>
      <c r="K128" s="237"/>
      <c r="L128" s="28"/>
      <c r="M128" s="29"/>
    </row>
    <row r="129" spans="1:13" s="21" customFormat="1" ht="147.75" customHeight="1">
      <c r="A129" s="71" t="s">
        <v>265</v>
      </c>
      <c r="B129" s="270" t="s">
        <v>0</v>
      </c>
      <c r="C129" s="30">
        <f t="shared" si="10"/>
        <v>76175.4</v>
      </c>
      <c r="D129" s="30"/>
      <c r="E129" s="30"/>
      <c r="F129" s="30">
        <v>76175.4</v>
      </c>
      <c r="G129" s="30"/>
      <c r="H129" s="30"/>
      <c r="I129" s="30"/>
      <c r="J129" s="30"/>
      <c r="K129" s="74">
        <f t="shared" si="11"/>
        <v>76175.4</v>
      </c>
      <c r="L129" s="28"/>
      <c r="M129" s="29"/>
    </row>
    <row r="130" spans="1:13" s="21" customFormat="1" ht="120" customHeight="1">
      <c r="A130" s="201" t="s">
        <v>266</v>
      </c>
      <c r="B130" s="204" t="s">
        <v>1</v>
      </c>
      <c r="C130" s="272"/>
      <c r="D130" s="272"/>
      <c r="E130" s="272"/>
      <c r="F130" s="272"/>
      <c r="G130" s="272"/>
      <c r="H130" s="272"/>
      <c r="I130" s="272"/>
      <c r="J130" s="272"/>
      <c r="K130" s="277"/>
      <c r="L130" s="28"/>
      <c r="M130" s="29"/>
    </row>
    <row r="131" spans="1:13" s="21" customFormat="1" ht="190.5" customHeight="1">
      <c r="A131" s="171"/>
      <c r="B131" s="288" t="s">
        <v>376</v>
      </c>
      <c r="C131" s="185">
        <f t="shared" si="10"/>
        <v>21494.7</v>
      </c>
      <c r="D131" s="185"/>
      <c r="E131" s="185"/>
      <c r="F131" s="185">
        <v>21494.7</v>
      </c>
      <c r="G131" s="185"/>
      <c r="H131" s="185"/>
      <c r="I131" s="185"/>
      <c r="J131" s="185"/>
      <c r="K131" s="276">
        <f t="shared" si="11"/>
        <v>21494.7</v>
      </c>
      <c r="L131" s="28"/>
      <c r="M131" s="29"/>
    </row>
    <row r="132" spans="1:13" s="21" customFormat="1" ht="26.25">
      <c r="A132" s="71" t="s">
        <v>97</v>
      </c>
      <c r="B132" s="20" t="s">
        <v>197</v>
      </c>
      <c r="C132" s="30">
        <f t="shared" si="10"/>
        <v>7136.8</v>
      </c>
      <c r="D132" s="30"/>
      <c r="E132" s="30"/>
      <c r="F132" s="30">
        <v>7136.8</v>
      </c>
      <c r="G132" s="30"/>
      <c r="H132" s="30"/>
      <c r="I132" s="30"/>
      <c r="J132" s="30"/>
      <c r="K132" s="66">
        <f t="shared" si="11"/>
        <v>7136.8</v>
      </c>
      <c r="L132" s="28"/>
      <c r="M132" s="29"/>
    </row>
    <row r="133" spans="1:12" s="21" customFormat="1" ht="55.5" customHeight="1" hidden="1">
      <c r="A133" s="71" t="s">
        <v>269</v>
      </c>
      <c r="B133" s="72" t="s">
        <v>270</v>
      </c>
      <c r="C133" s="30">
        <f t="shared" si="10"/>
        <v>0</v>
      </c>
      <c r="D133" s="30"/>
      <c r="E133" s="30"/>
      <c r="F133" s="30"/>
      <c r="G133" s="30"/>
      <c r="H133" s="30"/>
      <c r="I133" s="30"/>
      <c r="J133" s="30"/>
      <c r="K133" s="74">
        <f t="shared" si="11"/>
        <v>0</v>
      </c>
      <c r="L133" s="23"/>
    </row>
    <row r="134" spans="1:12" s="21" customFormat="1" ht="94.5" customHeight="1" hidden="1">
      <c r="A134" s="71" t="s">
        <v>271</v>
      </c>
      <c r="B134" s="72" t="s">
        <v>272</v>
      </c>
      <c r="C134" s="30">
        <f t="shared" si="10"/>
        <v>0</v>
      </c>
      <c r="D134" s="30"/>
      <c r="E134" s="30"/>
      <c r="F134" s="30"/>
      <c r="G134" s="30"/>
      <c r="H134" s="30"/>
      <c r="I134" s="30"/>
      <c r="J134" s="30"/>
      <c r="K134" s="74">
        <f t="shared" si="11"/>
        <v>0</v>
      </c>
      <c r="L134" s="23"/>
    </row>
    <row r="135" spans="1:12" s="21" customFormat="1" ht="12.75" hidden="1">
      <c r="A135" s="71" t="s">
        <v>273</v>
      </c>
      <c r="B135" s="72" t="s">
        <v>191</v>
      </c>
      <c r="C135" s="30">
        <f t="shared" si="10"/>
        <v>0</v>
      </c>
      <c r="D135" s="30"/>
      <c r="E135" s="30"/>
      <c r="F135" s="30"/>
      <c r="G135" s="30"/>
      <c r="H135" s="30"/>
      <c r="I135" s="30"/>
      <c r="J135" s="30"/>
      <c r="K135" s="74">
        <f t="shared" si="11"/>
        <v>0</v>
      </c>
      <c r="L135" s="23"/>
    </row>
    <row r="136" spans="1:12" s="21" customFormat="1" ht="88.5" customHeight="1" hidden="1">
      <c r="A136" s="71" t="s">
        <v>258</v>
      </c>
      <c r="B136" s="47" t="s">
        <v>259</v>
      </c>
      <c r="C136" s="30">
        <f t="shared" si="10"/>
        <v>0</v>
      </c>
      <c r="D136" s="30"/>
      <c r="E136" s="30"/>
      <c r="F136" s="30"/>
      <c r="G136" s="30"/>
      <c r="H136" s="30"/>
      <c r="I136" s="30"/>
      <c r="J136" s="30"/>
      <c r="K136" s="74">
        <f t="shared" si="11"/>
        <v>0</v>
      </c>
      <c r="L136" s="23"/>
    </row>
    <row r="137" spans="1:12" s="21" customFormat="1" ht="39" hidden="1">
      <c r="A137" s="71" t="s">
        <v>274</v>
      </c>
      <c r="B137" s="72" t="s">
        <v>314</v>
      </c>
      <c r="C137" s="30">
        <f t="shared" si="10"/>
        <v>0</v>
      </c>
      <c r="D137" s="30"/>
      <c r="E137" s="30"/>
      <c r="F137" s="30"/>
      <c r="G137" s="30"/>
      <c r="H137" s="30"/>
      <c r="I137" s="30"/>
      <c r="J137" s="30"/>
      <c r="K137" s="74">
        <f t="shared" si="11"/>
        <v>0</v>
      </c>
      <c r="L137" s="23"/>
    </row>
    <row r="138" spans="1:12" s="21" customFormat="1" ht="67.5" customHeight="1" hidden="1">
      <c r="A138" s="71" t="s">
        <v>276</v>
      </c>
      <c r="B138" s="72" t="s">
        <v>277</v>
      </c>
      <c r="C138" s="30">
        <f t="shared" si="10"/>
        <v>0</v>
      </c>
      <c r="D138" s="30"/>
      <c r="E138" s="30"/>
      <c r="F138" s="30"/>
      <c r="G138" s="30"/>
      <c r="H138" s="30"/>
      <c r="I138" s="30"/>
      <c r="J138" s="30"/>
      <c r="K138" s="74">
        <f t="shared" si="11"/>
        <v>0</v>
      </c>
      <c r="L138" s="23"/>
    </row>
    <row r="139" spans="1:12" s="21" customFormat="1" ht="12.75" hidden="1">
      <c r="A139" s="71" t="s">
        <v>315</v>
      </c>
      <c r="B139" s="72" t="s">
        <v>76</v>
      </c>
      <c r="C139" s="30">
        <f t="shared" si="10"/>
        <v>0</v>
      </c>
      <c r="D139" s="30"/>
      <c r="E139" s="30"/>
      <c r="F139" s="30"/>
      <c r="G139" s="30"/>
      <c r="H139" s="30"/>
      <c r="I139" s="30"/>
      <c r="J139" s="30"/>
      <c r="K139" s="74">
        <f t="shared" si="11"/>
        <v>0</v>
      </c>
      <c r="L139" s="23"/>
    </row>
    <row r="140" spans="1:59" s="21" customFormat="1" ht="14.25" customHeight="1" thickBot="1">
      <c r="A140" s="238" t="s">
        <v>67</v>
      </c>
      <c r="B140" s="239"/>
      <c r="C140" s="101">
        <f>C15+C29+C34+C42+C56+C58+C70+C74+C83+C88+C101+C103+C109+C105+C92+C107</f>
        <v>1088014.9</v>
      </c>
      <c r="D140" s="101">
        <f>D15+D29+D34+D42+D56+D58+D70+D74+D83+D88+D101+D103+D109+D105+E99</f>
        <v>200399.40000000002</v>
      </c>
      <c r="E140" s="101">
        <f>E15+E29+E34+E42+E56+E58+E70+E74+E83+E88+E101+E103+E109+E105+F99</f>
        <v>39506.20000000001</v>
      </c>
      <c r="F140" s="101">
        <f>F15+F29+F34+F42+F56+F58+F70+F74+F83+F88+F101+F103+F109+F105+F92+F107</f>
        <v>848109.3</v>
      </c>
      <c r="G140" s="101">
        <f>G15+G29+G34+G42+G56+G58+G70+G74+G83+G88+G101+G103+G109+G99</f>
        <v>0</v>
      </c>
      <c r="H140" s="101">
        <f>H15+H29+H34+H42+H56+H58+H70+H74+H83+H88+H101+H103+H109+H92+H99</f>
        <v>110911</v>
      </c>
      <c r="I140" s="101">
        <f>I15+I29+I34+I42+I56+I58+I70+I83+I88+I101+I103+I109+I92+I99</f>
        <v>4891.4</v>
      </c>
      <c r="J140" s="101">
        <f>J92</f>
        <v>0</v>
      </c>
      <c r="K140" s="102">
        <f>K15+K29+K34+K42+K56+K58+K70+K74+K83+K88+K101+K103+K109+K105+K92+K99+K107</f>
        <v>1198925.9</v>
      </c>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row>
    <row r="141" spans="1:59" s="8" customFormat="1" ht="12.75">
      <c r="A141" s="103"/>
      <c r="B141" s="104"/>
      <c r="C141" s="28"/>
      <c r="D141" s="28"/>
      <c r="E141" s="28"/>
      <c r="F141" s="28"/>
      <c r="G141" s="28"/>
      <c r="H141" s="28"/>
      <c r="I141" s="28"/>
      <c r="J141" s="28"/>
      <c r="K141" s="28"/>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row>
    <row r="142" spans="3:12" ht="12.75">
      <c r="C142" s="32">
        <f>'№2'!C96-'№3 '!C140</f>
        <v>0</v>
      </c>
      <c r="D142" s="32">
        <f>'№2'!D96-'№3 '!D140</f>
        <v>0</v>
      </c>
      <c r="E142" s="32">
        <f>'№2'!E96-'№3 '!E140</f>
        <v>0</v>
      </c>
      <c r="F142" s="32">
        <f>'№2'!F96-'№3 '!F140</f>
        <v>0</v>
      </c>
      <c r="G142" s="32">
        <f>'№2'!G96-'№3 '!G140</f>
        <v>0</v>
      </c>
      <c r="H142" s="32">
        <f>'№2'!H96-'№3 '!H140</f>
        <v>0</v>
      </c>
      <c r="I142" s="32">
        <f>'№2'!I96-'№3 '!I140</f>
        <v>0</v>
      </c>
      <c r="J142" s="32">
        <f>'№2'!J96-'№3 '!J140</f>
        <v>0</v>
      </c>
      <c r="K142" s="32">
        <f>'№2'!K96-'№3 '!K140</f>
        <v>0</v>
      </c>
      <c r="L142" s="3"/>
    </row>
    <row r="143" spans="3:12" ht="12.75">
      <c r="C143" s="32"/>
      <c r="D143" s="32"/>
      <c r="E143" s="32"/>
      <c r="F143" s="32"/>
      <c r="G143" s="32"/>
      <c r="H143" s="32"/>
      <c r="I143" s="32"/>
      <c r="J143" s="32"/>
      <c r="K143" s="32"/>
      <c r="L143" s="3"/>
    </row>
    <row r="144" spans="3:11" ht="12.75">
      <c r="C144" s="32"/>
      <c r="D144" s="32"/>
      <c r="E144" s="32"/>
      <c r="F144" s="32"/>
      <c r="G144" s="32"/>
      <c r="H144" s="32"/>
      <c r="I144" s="32"/>
      <c r="J144" s="32"/>
      <c r="K144" s="32"/>
    </row>
    <row r="145" spans="3:11" ht="13.5">
      <c r="C145" s="41"/>
      <c r="F145" s="105"/>
      <c r="I145" s="32"/>
      <c r="K145" s="32"/>
    </row>
    <row r="146" spans="3:11" ht="12.75">
      <c r="C146" s="43"/>
      <c r="D146" s="44"/>
      <c r="E146" s="44"/>
      <c r="F146" s="44"/>
      <c r="G146" s="44"/>
      <c r="H146" s="43"/>
      <c r="I146" s="44"/>
      <c r="K146" s="43"/>
    </row>
    <row r="147" spans="3:11" ht="12.75">
      <c r="C147" s="41"/>
      <c r="D147" s="32"/>
      <c r="E147" s="32"/>
      <c r="F147" s="32"/>
      <c r="G147" s="32"/>
      <c r="H147" s="32"/>
      <c r="I147" s="32"/>
      <c r="J147" s="32"/>
      <c r="K147" s="32"/>
    </row>
    <row r="148" spans="3:12" ht="12.75">
      <c r="C148" s="89"/>
      <c r="D148" s="89"/>
      <c r="E148" s="89"/>
      <c r="F148" s="89"/>
      <c r="G148" s="89"/>
      <c r="H148" s="89"/>
      <c r="I148" s="89"/>
      <c r="J148" s="89"/>
      <c r="K148" s="89"/>
      <c r="L148" s="95"/>
    </row>
    <row r="149" spans="3:12" ht="12.75">
      <c r="C149" s="95"/>
      <c r="D149" s="32"/>
      <c r="E149" s="32"/>
      <c r="F149" s="32"/>
      <c r="G149" s="32"/>
      <c r="H149" s="32"/>
      <c r="I149" s="32"/>
      <c r="J149" s="32"/>
      <c r="K149" s="32"/>
      <c r="L149" s="95"/>
    </row>
    <row r="150" ht="12.75">
      <c r="C150" s="35"/>
    </row>
    <row r="151" ht="12.75">
      <c r="C151" s="35"/>
    </row>
    <row r="152" spans="3:6" ht="12.75">
      <c r="C152" s="35"/>
      <c r="F152" s="33"/>
    </row>
    <row r="153" ht="12.75">
      <c r="C153" s="35"/>
    </row>
    <row r="154" ht="12.75">
      <c r="C154" s="35"/>
    </row>
    <row r="155" ht="12.75">
      <c r="C155" s="35"/>
    </row>
    <row r="156" ht="12.75">
      <c r="C156" s="35"/>
    </row>
    <row r="157" ht="12.75">
      <c r="C157" s="35"/>
    </row>
    <row r="158" ht="12.75">
      <c r="C158" s="35"/>
    </row>
    <row r="159" ht="12.75">
      <c r="C159" s="35"/>
    </row>
    <row r="160" ht="12.75">
      <c r="C160" s="35"/>
    </row>
    <row r="161" ht="12.75">
      <c r="C161" s="35"/>
    </row>
    <row r="162" ht="12.75">
      <c r="C162" s="35"/>
    </row>
    <row r="163" ht="12.75">
      <c r="C163" s="35"/>
    </row>
    <row r="164" ht="12.75">
      <c r="C164" s="35"/>
    </row>
    <row r="165" ht="12.75">
      <c r="C165" s="35"/>
    </row>
    <row r="166" ht="12.75">
      <c r="C166" s="35"/>
    </row>
    <row r="167" ht="12.75">
      <c r="C167" s="35"/>
    </row>
    <row r="168" ht="12.75">
      <c r="C168" s="35"/>
    </row>
    <row r="169" ht="12.75">
      <c r="C169" s="35"/>
    </row>
    <row r="170" ht="12.75">
      <c r="C170" s="35"/>
    </row>
    <row r="171" ht="12.75">
      <c r="C171" s="35"/>
    </row>
    <row r="172" ht="12.75">
      <c r="C172" s="35"/>
    </row>
    <row r="173" ht="12.75">
      <c r="C173" s="35"/>
    </row>
    <row r="174" ht="12.75">
      <c r="C174" s="35"/>
    </row>
    <row r="175" ht="12.75">
      <c r="C175" s="35"/>
    </row>
    <row r="176" ht="12.75">
      <c r="C176" s="35"/>
    </row>
    <row r="177" ht="12.75">
      <c r="C177" s="35"/>
    </row>
    <row r="178" ht="12.75">
      <c r="C178" s="35"/>
    </row>
    <row r="179" ht="12.75">
      <c r="C179" s="35"/>
    </row>
    <row r="180" ht="12.75">
      <c r="C180" s="35"/>
    </row>
    <row r="181" ht="12.75">
      <c r="C181" s="35"/>
    </row>
    <row r="182" ht="12.75">
      <c r="C182" s="35"/>
    </row>
    <row r="183" ht="12.75">
      <c r="C183" s="35"/>
    </row>
    <row r="184" ht="12.75">
      <c r="C184" s="35"/>
    </row>
    <row r="185" ht="12.75">
      <c r="C185" s="35"/>
    </row>
    <row r="186" ht="12.75">
      <c r="C186" s="35"/>
    </row>
    <row r="187" ht="12.75">
      <c r="C187" s="35"/>
    </row>
    <row r="188" ht="12.75">
      <c r="C188" s="35"/>
    </row>
    <row r="189" ht="12.75">
      <c r="C189" s="35"/>
    </row>
    <row r="190" ht="12.75">
      <c r="C190" s="35"/>
    </row>
    <row r="191" ht="12.75">
      <c r="C191" s="35"/>
    </row>
    <row r="192" ht="12.75">
      <c r="C192" s="35"/>
    </row>
    <row r="193" ht="12.75">
      <c r="C193" s="35"/>
    </row>
    <row r="194" ht="12.75">
      <c r="C194" s="35"/>
    </row>
    <row r="195" ht="12.75">
      <c r="C195" s="35"/>
    </row>
    <row r="196" ht="12.75">
      <c r="C196" s="35"/>
    </row>
    <row r="197" ht="12.75">
      <c r="C197" s="35"/>
    </row>
    <row r="198" ht="12.75">
      <c r="C198" s="35"/>
    </row>
    <row r="199" ht="12.75">
      <c r="C199" s="35"/>
    </row>
    <row r="200" ht="12.75">
      <c r="C200" s="35"/>
    </row>
    <row r="201" ht="12.75">
      <c r="C201" s="35"/>
    </row>
    <row r="202" ht="12.75">
      <c r="C202" s="35"/>
    </row>
    <row r="203" ht="12.75">
      <c r="C203" s="35"/>
    </row>
    <row r="204" ht="12.75">
      <c r="C204" s="35"/>
    </row>
    <row r="205" ht="12.75">
      <c r="C205" s="35"/>
    </row>
    <row r="206" ht="12.75">
      <c r="C206" s="35"/>
    </row>
    <row r="207" ht="12.75">
      <c r="C207" s="35"/>
    </row>
    <row r="208" ht="12.75">
      <c r="C208" s="35"/>
    </row>
    <row r="209" ht="12.75">
      <c r="C209" s="35"/>
    </row>
    <row r="210" ht="12.75">
      <c r="C210" s="35"/>
    </row>
    <row r="211" ht="12.75">
      <c r="C211" s="35"/>
    </row>
    <row r="212" ht="12.75">
      <c r="C212" s="35"/>
    </row>
    <row r="213" ht="12.75">
      <c r="C213" s="35"/>
    </row>
    <row r="214" ht="12.75">
      <c r="C214" s="35"/>
    </row>
    <row r="215" ht="12.75">
      <c r="C215" s="35"/>
    </row>
    <row r="216" ht="12.75">
      <c r="C216" s="35"/>
    </row>
    <row r="217" ht="12.75">
      <c r="C217" s="35"/>
    </row>
    <row r="218" ht="12.75">
      <c r="C218" s="35"/>
    </row>
    <row r="219" ht="12.75">
      <c r="C219" s="35"/>
    </row>
    <row r="220" ht="12.75">
      <c r="C220" s="35"/>
    </row>
    <row r="221" ht="12.75">
      <c r="C221" s="35"/>
    </row>
    <row r="222" ht="12.75">
      <c r="C222" s="35"/>
    </row>
    <row r="223" ht="12.75">
      <c r="C223" s="35"/>
    </row>
    <row r="224" ht="12.75">
      <c r="C224" s="35"/>
    </row>
    <row r="225" ht="12.75">
      <c r="C225" s="35"/>
    </row>
    <row r="226" ht="12.75">
      <c r="C226" s="35"/>
    </row>
    <row r="227" ht="12.75">
      <c r="C227" s="35"/>
    </row>
    <row r="228" ht="12.75">
      <c r="C228" s="35"/>
    </row>
    <row r="229" ht="12.75">
      <c r="C229" s="35"/>
    </row>
    <row r="230" ht="12.75">
      <c r="C230" s="35"/>
    </row>
    <row r="231" ht="12.75">
      <c r="C231" s="35"/>
    </row>
    <row r="232" ht="12.75">
      <c r="C232" s="35"/>
    </row>
    <row r="233" ht="12.75">
      <c r="C233" s="35"/>
    </row>
    <row r="234" ht="12.75">
      <c r="C234" s="35"/>
    </row>
    <row r="235" ht="12.75">
      <c r="C235" s="35"/>
    </row>
    <row r="236" ht="12.75">
      <c r="C236" s="35"/>
    </row>
    <row r="237" ht="12.75">
      <c r="C237" s="35"/>
    </row>
    <row r="238" ht="12.75">
      <c r="C238" s="35"/>
    </row>
    <row r="239" ht="12.75">
      <c r="C239" s="35"/>
    </row>
    <row r="240" ht="12.75">
      <c r="C240" s="35"/>
    </row>
    <row r="241" ht="12.75">
      <c r="C241" s="35"/>
    </row>
    <row r="242" ht="12.75">
      <c r="C242" s="35"/>
    </row>
    <row r="243" ht="12.75">
      <c r="C243" s="35"/>
    </row>
    <row r="244" ht="12.75">
      <c r="C244" s="35"/>
    </row>
    <row r="245" ht="12.75">
      <c r="C245" s="35"/>
    </row>
    <row r="246" ht="12.75">
      <c r="C246" s="35"/>
    </row>
    <row r="247" ht="12.75">
      <c r="C247" s="35"/>
    </row>
    <row r="248" ht="12.75">
      <c r="C248" s="35"/>
    </row>
    <row r="249" ht="12.75">
      <c r="C249" s="35"/>
    </row>
    <row r="250" ht="12.75">
      <c r="C250" s="35"/>
    </row>
    <row r="251" ht="12.75">
      <c r="C251" s="35"/>
    </row>
    <row r="252" ht="12.75">
      <c r="C252" s="35"/>
    </row>
    <row r="253" ht="12.75">
      <c r="C253" s="35"/>
    </row>
    <row r="254" ht="12.75">
      <c r="C254" s="35"/>
    </row>
    <row r="255" ht="12.75">
      <c r="C255" s="35"/>
    </row>
    <row r="256" ht="12.75">
      <c r="C256" s="35"/>
    </row>
    <row r="257" ht="12.75">
      <c r="C257" s="35"/>
    </row>
    <row r="258" ht="12.75">
      <c r="C258" s="35"/>
    </row>
    <row r="259" ht="12.75">
      <c r="C259" s="35"/>
    </row>
    <row r="260" ht="12.75">
      <c r="C260" s="35"/>
    </row>
    <row r="261" ht="12.75">
      <c r="C261" s="35"/>
    </row>
    <row r="262" ht="12.75">
      <c r="C262" s="35"/>
    </row>
    <row r="263" ht="12.75">
      <c r="C263" s="35"/>
    </row>
    <row r="264" ht="12.75">
      <c r="C264" s="35"/>
    </row>
    <row r="265" ht="12.75">
      <c r="C265" s="35"/>
    </row>
    <row r="266" ht="12.75">
      <c r="C266" s="35"/>
    </row>
    <row r="267" ht="12.75">
      <c r="C267" s="35"/>
    </row>
  </sheetData>
  <mergeCells count="25">
    <mergeCell ref="H12:H13"/>
    <mergeCell ref="F1:K1"/>
    <mergeCell ref="H4:K4"/>
    <mergeCell ref="H6:K6"/>
    <mergeCell ref="A8:K8"/>
    <mergeCell ref="J127:J128"/>
    <mergeCell ref="A9:K9"/>
    <mergeCell ref="H10:K10"/>
    <mergeCell ref="A11:A13"/>
    <mergeCell ref="B11:B13"/>
    <mergeCell ref="C11:G11"/>
    <mergeCell ref="H11:J11"/>
    <mergeCell ref="K11:K13"/>
    <mergeCell ref="C12:C13"/>
    <mergeCell ref="D12:G12"/>
    <mergeCell ref="K127:K128"/>
    <mergeCell ref="A140:B140"/>
    <mergeCell ref="J12:J13"/>
    <mergeCell ref="C127:C128"/>
    <mergeCell ref="D127:D128"/>
    <mergeCell ref="E127:E128"/>
    <mergeCell ref="F127:F128"/>
    <mergeCell ref="G127:G128"/>
    <mergeCell ref="H127:H128"/>
    <mergeCell ref="I127:I128"/>
  </mergeCells>
  <printOptions/>
  <pageMargins left="0.73" right="0.1968503937007874" top="0.29" bottom="0.22" header="0.26" footer="0.13"/>
  <pageSetup horizontalDpi="600" verticalDpi="600" orientation="portrait" paperSize="9" scale="66" r:id="rId1"/>
  <rowBreaks count="1" manualBreakCount="1">
    <brk id="140" max="10" man="1"/>
  </rowBreaks>
</worksheet>
</file>

<file path=xl/worksheets/sheet4.xml><?xml version="1.0" encoding="utf-8"?>
<worksheet xmlns="http://schemas.openxmlformats.org/spreadsheetml/2006/main" xmlns:r="http://schemas.openxmlformats.org/officeDocument/2006/relationships">
  <dimension ref="A1:AG187"/>
  <sheetViews>
    <sheetView tabSelected="1" view="pageBreakPreview" zoomScale="50" zoomScaleNormal="75" zoomScaleSheetLayoutView="50" workbookViewId="0" topLeftCell="A1">
      <selection activeCell="C15" sqref="C15"/>
    </sheetView>
  </sheetViews>
  <sheetFormatPr defaultColWidth="9.00390625" defaultRowHeight="12.75"/>
  <cols>
    <col min="1" max="1" width="18.125" style="3" customWidth="1"/>
    <col min="2" max="2" width="12.50390625" style="3" customWidth="1"/>
    <col min="3" max="3" width="66.50390625" style="3" customWidth="1"/>
    <col min="4" max="4" width="64.50390625" style="3" customWidth="1"/>
    <col min="5" max="5" width="31.875" style="3" customWidth="1"/>
    <col min="6" max="6" width="12.50390625" style="3" customWidth="1"/>
    <col min="7" max="7" width="9.375" style="3" customWidth="1"/>
    <col min="8" max="8" width="8.875" style="3" customWidth="1"/>
    <col min="9" max="9" width="9.875" style="3" customWidth="1"/>
    <col min="10" max="10" width="22.875" style="3" customWidth="1"/>
    <col min="11" max="11" width="15.625" style="3" customWidth="1"/>
    <col min="12" max="12" width="15.00390625" style="3" customWidth="1"/>
    <col min="13" max="13" width="22.50390625" style="7" customWidth="1"/>
    <col min="14" max="14" width="16.50390625" style="135" customWidth="1"/>
    <col min="15" max="16384" width="9.125" style="3" customWidth="1"/>
  </cols>
  <sheetData>
    <row r="1" spans="13:14" ht="15">
      <c r="M1" s="268" t="s">
        <v>354</v>
      </c>
      <c r="N1" s="268"/>
    </row>
    <row r="2" spans="13:14" ht="15">
      <c r="M2" s="268" t="s">
        <v>4</v>
      </c>
      <c r="N2" s="268"/>
    </row>
    <row r="3" spans="13:14" ht="15">
      <c r="M3" s="268" t="s">
        <v>323</v>
      </c>
      <c r="N3" s="268"/>
    </row>
    <row r="4" spans="1:12" ht="15" customHeight="1">
      <c r="A4" s="254" t="s">
        <v>2</v>
      </c>
      <c r="B4" s="254"/>
      <c r="C4" s="254"/>
      <c r="D4" s="254"/>
      <c r="E4" s="254"/>
      <c r="F4" s="254"/>
      <c r="G4" s="254"/>
      <c r="H4" s="254"/>
      <c r="I4" s="254"/>
      <c r="J4" s="254"/>
      <c r="K4" s="136"/>
      <c r="L4" s="136"/>
    </row>
    <row r="5" spans="1:12" ht="15" customHeight="1">
      <c r="A5" s="254"/>
      <c r="B5" s="254"/>
      <c r="C5" s="254"/>
      <c r="D5" s="254"/>
      <c r="E5" s="254"/>
      <c r="F5" s="254"/>
      <c r="G5" s="254"/>
      <c r="H5" s="254"/>
      <c r="I5" s="254"/>
      <c r="J5" s="254"/>
      <c r="K5" s="136"/>
      <c r="L5" s="136"/>
    </row>
    <row r="6" spans="1:14" ht="12.75" customHeight="1" thickBot="1">
      <c r="A6" s="137"/>
      <c r="B6" s="137"/>
      <c r="C6" s="137"/>
      <c r="D6" s="137"/>
      <c r="E6" s="137"/>
      <c r="F6" s="137"/>
      <c r="G6" s="137"/>
      <c r="H6" s="137"/>
      <c r="I6" s="137"/>
      <c r="J6" s="137"/>
      <c r="L6" s="138" t="s">
        <v>192</v>
      </c>
      <c r="N6" s="138" t="s">
        <v>192</v>
      </c>
    </row>
    <row r="7" spans="1:14" ht="12.75" customHeight="1" thickBot="1">
      <c r="A7" s="258" t="s">
        <v>355</v>
      </c>
      <c r="B7" s="261" t="s">
        <v>98</v>
      </c>
      <c r="C7" s="262"/>
      <c r="D7" s="261"/>
      <c r="E7" s="261"/>
      <c r="F7" s="261"/>
      <c r="G7" s="261"/>
      <c r="H7" s="261"/>
      <c r="I7" s="261"/>
      <c r="J7" s="261"/>
      <c r="K7" s="255" t="s">
        <v>356</v>
      </c>
      <c r="L7" s="255" t="s">
        <v>357</v>
      </c>
      <c r="M7" s="169"/>
      <c r="N7" s="265" t="s">
        <v>358</v>
      </c>
    </row>
    <row r="8" spans="1:14" s="139" customFormat="1" ht="16.5" customHeight="1" thickBot="1">
      <c r="A8" s="259"/>
      <c r="B8" s="255" t="s">
        <v>367</v>
      </c>
      <c r="C8" s="255" t="s">
        <v>370</v>
      </c>
      <c r="D8" s="255" t="s">
        <v>370</v>
      </c>
      <c r="E8" s="255" t="s">
        <v>377</v>
      </c>
      <c r="F8" s="263" t="s">
        <v>99</v>
      </c>
      <c r="G8" s="263"/>
      <c r="H8" s="263"/>
      <c r="I8" s="263"/>
      <c r="J8" s="264"/>
      <c r="K8" s="256"/>
      <c r="L8" s="256"/>
      <c r="M8" s="259" t="s">
        <v>359</v>
      </c>
      <c r="N8" s="266"/>
    </row>
    <row r="9" spans="1:14" s="139" customFormat="1" ht="104.25" customHeight="1" thickBot="1">
      <c r="A9" s="259"/>
      <c r="B9" s="256"/>
      <c r="C9" s="256"/>
      <c r="D9" s="256"/>
      <c r="E9" s="256"/>
      <c r="F9" s="255" t="s">
        <v>100</v>
      </c>
      <c r="G9" s="255" t="s">
        <v>101</v>
      </c>
      <c r="H9" s="263" t="s">
        <v>360</v>
      </c>
      <c r="I9" s="263"/>
      <c r="J9" s="255" t="s">
        <v>361</v>
      </c>
      <c r="K9" s="256"/>
      <c r="L9" s="256"/>
      <c r="M9" s="259"/>
      <c r="N9" s="266"/>
    </row>
    <row r="10" spans="1:14" s="139" customFormat="1" ht="192" customHeight="1">
      <c r="A10" s="259"/>
      <c r="B10" s="256"/>
      <c r="C10" s="172" t="s">
        <v>371</v>
      </c>
      <c r="D10" s="172" t="s">
        <v>373</v>
      </c>
      <c r="E10" s="256"/>
      <c r="F10" s="256"/>
      <c r="G10" s="256"/>
      <c r="H10" s="255" t="s">
        <v>102</v>
      </c>
      <c r="I10" s="255" t="s">
        <v>103</v>
      </c>
      <c r="J10" s="256"/>
      <c r="K10" s="256"/>
      <c r="L10" s="256"/>
      <c r="M10" s="259"/>
      <c r="N10" s="266"/>
    </row>
    <row r="11" spans="1:14" s="139" customFormat="1" ht="31.5" customHeight="1" thickBot="1">
      <c r="A11" s="260"/>
      <c r="B11" s="257"/>
      <c r="C11" s="173" t="s">
        <v>372</v>
      </c>
      <c r="D11" s="173" t="s">
        <v>374</v>
      </c>
      <c r="E11" s="257"/>
      <c r="F11" s="257"/>
      <c r="G11" s="257"/>
      <c r="H11" s="257"/>
      <c r="I11" s="257"/>
      <c r="J11" s="257"/>
      <c r="K11" s="257"/>
      <c r="L11" s="257"/>
      <c r="M11" s="140"/>
      <c r="N11" s="267"/>
    </row>
    <row r="12" spans="1:33" s="149" customFormat="1" ht="15">
      <c r="A12" s="141" t="s">
        <v>104</v>
      </c>
      <c r="B12" s="142">
        <v>881.7</v>
      </c>
      <c r="C12" s="143">
        <v>1280.6</v>
      </c>
      <c r="D12" s="142">
        <v>205.3</v>
      </c>
      <c r="E12" s="142">
        <f aca="true" t="shared" si="0" ref="E12:E19">G12+F12+I12+J12</f>
        <v>745.9999999999999</v>
      </c>
      <c r="F12" s="144">
        <v>543.9</v>
      </c>
      <c r="G12" s="144">
        <v>85.3</v>
      </c>
      <c r="H12" s="145"/>
      <c r="I12" s="144"/>
      <c r="J12" s="142">
        <v>116.8</v>
      </c>
      <c r="K12" s="146"/>
      <c r="L12" s="147"/>
      <c r="M12" s="144"/>
      <c r="N12" s="165">
        <f aca="true" t="shared" si="1" ref="N12:N57">B12+C12+D12+E12+K12+M12+L12</f>
        <v>3113.6000000000004</v>
      </c>
      <c r="O12" s="148"/>
      <c r="P12" s="148"/>
      <c r="Q12" s="148"/>
      <c r="R12" s="148"/>
      <c r="S12" s="148"/>
      <c r="T12" s="148"/>
      <c r="U12" s="148"/>
      <c r="V12" s="148"/>
      <c r="W12" s="148"/>
      <c r="X12" s="148"/>
      <c r="Y12" s="148"/>
      <c r="Z12" s="148"/>
      <c r="AA12" s="148"/>
      <c r="AB12" s="148"/>
      <c r="AC12" s="148"/>
      <c r="AD12" s="148"/>
      <c r="AE12" s="148"/>
      <c r="AF12" s="148"/>
      <c r="AG12" s="148"/>
    </row>
    <row r="13" spans="1:33" s="149" customFormat="1" ht="15">
      <c r="A13" s="150" t="s">
        <v>105</v>
      </c>
      <c r="B13" s="45">
        <v>3387.5</v>
      </c>
      <c r="C13" s="151">
        <v>8997.4</v>
      </c>
      <c r="D13" s="45">
        <v>401.4</v>
      </c>
      <c r="E13" s="142">
        <f t="shared" si="0"/>
        <v>2204.9</v>
      </c>
      <c r="F13" s="45">
        <v>1421.2</v>
      </c>
      <c r="G13" s="45">
        <v>507.2</v>
      </c>
      <c r="H13" s="152"/>
      <c r="I13" s="45"/>
      <c r="J13" s="45">
        <v>276.5</v>
      </c>
      <c r="K13" s="153"/>
      <c r="L13" s="154"/>
      <c r="M13" s="45"/>
      <c r="N13" s="166">
        <f t="shared" si="1"/>
        <v>14991.199999999999</v>
      </c>
      <c r="O13" s="148"/>
      <c r="P13" s="148"/>
      <c r="Q13" s="148"/>
      <c r="R13" s="148"/>
      <c r="S13" s="148"/>
      <c r="T13" s="148"/>
      <c r="U13" s="148"/>
      <c r="V13" s="148"/>
      <c r="W13" s="148"/>
      <c r="X13" s="148"/>
      <c r="Y13" s="148"/>
      <c r="Z13" s="148"/>
      <c r="AA13" s="148"/>
      <c r="AB13" s="148"/>
      <c r="AC13" s="148"/>
      <c r="AD13" s="148"/>
      <c r="AE13" s="148"/>
      <c r="AF13" s="148"/>
      <c r="AG13" s="148"/>
    </row>
    <row r="14" spans="1:33" s="149" customFormat="1" ht="15">
      <c r="A14" s="150" t="s">
        <v>106</v>
      </c>
      <c r="B14" s="45">
        <v>11309.4</v>
      </c>
      <c r="C14" s="151">
        <v>17152.5</v>
      </c>
      <c r="D14" s="45">
        <v>633.5</v>
      </c>
      <c r="E14" s="142">
        <f t="shared" si="0"/>
        <v>4757.5</v>
      </c>
      <c r="F14" s="45">
        <v>2919.5</v>
      </c>
      <c r="G14" s="45">
        <v>855</v>
      </c>
      <c r="H14" s="152"/>
      <c r="I14" s="45"/>
      <c r="J14" s="45">
        <v>983</v>
      </c>
      <c r="K14" s="153"/>
      <c r="L14" s="155">
        <v>524.8</v>
      </c>
      <c r="M14" s="45"/>
      <c r="N14" s="166">
        <f t="shared" si="1"/>
        <v>34377.700000000004</v>
      </c>
      <c r="O14" s="148"/>
      <c r="P14" s="148"/>
      <c r="Q14" s="148"/>
      <c r="R14" s="148"/>
      <c r="S14" s="148"/>
      <c r="T14" s="148"/>
      <c r="U14" s="148"/>
      <c r="V14" s="148"/>
      <c r="W14" s="148"/>
      <c r="X14" s="148"/>
      <c r="Y14" s="148"/>
      <c r="Z14" s="148"/>
      <c r="AA14" s="148"/>
      <c r="AB14" s="148"/>
      <c r="AC14" s="148"/>
      <c r="AD14" s="148"/>
      <c r="AE14" s="148"/>
      <c r="AF14" s="148"/>
      <c r="AG14" s="148"/>
    </row>
    <row r="15" spans="1:33" s="149" customFormat="1" ht="15">
      <c r="A15" s="150" t="s">
        <v>107</v>
      </c>
      <c r="B15" s="45">
        <v>2197.6</v>
      </c>
      <c r="C15" s="151">
        <v>2218.5</v>
      </c>
      <c r="D15" s="45">
        <v>506.5</v>
      </c>
      <c r="E15" s="142">
        <f t="shared" si="0"/>
        <v>585.7</v>
      </c>
      <c r="F15" s="45">
        <v>43.6</v>
      </c>
      <c r="G15" s="45">
        <v>143.6</v>
      </c>
      <c r="H15" s="152"/>
      <c r="I15" s="45">
        <v>118</v>
      </c>
      <c r="J15" s="45">
        <v>280.5</v>
      </c>
      <c r="K15" s="153"/>
      <c r="L15" s="154"/>
      <c r="M15" s="45"/>
      <c r="N15" s="166">
        <f t="shared" si="1"/>
        <v>5508.3</v>
      </c>
      <c r="O15" s="148"/>
      <c r="P15" s="148"/>
      <c r="Q15" s="148"/>
      <c r="R15" s="148"/>
      <c r="S15" s="148"/>
      <c r="T15" s="148"/>
      <c r="U15" s="148"/>
      <c r="V15" s="148"/>
      <c r="W15" s="148"/>
      <c r="X15" s="148"/>
      <c r="Y15" s="148"/>
      <c r="Z15" s="148"/>
      <c r="AA15" s="148"/>
      <c r="AB15" s="148"/>
      <c r="AC15" s="148"/>
      <c r="AD15" s="148"/>
      <c r="AE15" s="148"/>
      <c r="AF15" s="148"/>
      <c r="AG15" s="148"/>
    </row>
    <row r="16" spans="1:33" s="149" customFormat="1" ht="15">
      <c r="A16" s="150" t="s">
        <v>108</v>
      </c>
      <c r="B16" s="45">
        <v>2371.4</v>
      </c>
      <c r="C16" s="151">
        <v>3954.4</v>
      </c>
      <c r="D16" s="45">
        <v>209.1</v>
      </c>
      <c r="E16" s="142">
        <f t="shared" si="0"/>
        <v>914.8</v>
      </c>
      <c r="F16" s="45">
        <v>535.3</v>
      </c>
      <c r="G16" s="45">
        <v>132.5</v>
      </c>
      <c r="H16" s="152"/>
      <c r="I16" s="45"/>
      <c r="J16" s="45">
        <v>247</v>
      </c>
      <c r="K16" s="153"/>
      <c r="L16" s="154"/>
      <c r="M16" s="45"/>
      <c r="N16" s="166">
        <f t="shared" si="1"/>
        <v>7449.700000000001</v>
      </c>
      <c r="O16" s="148"/>
      <c r="P16" s="148"/>
      <c r="Q16" s="148"/>
      <c r="R16" s="148"/>
      <c r="S16" s="148"/>
      <c r="T16" s="148"/>
      <c r="U16" s="148"/>
      <c r="V16" s="148"/>
      <c r="W16" s="148"/>
      <c r="X16" s="148"/>
      <c r="Y16" s="148"/>
      <c r="Z16" s="148"/>
      <c r="AA16" s="148"/>
      <c r="AB16" s="148"/>
      <c r="AC16" s="148"/>
      <c r="AD16" s="148"/>
      <c r="AE16" s="148"/>
      <c r="AF16" s="148"/>
      <c r="AG16" s="148"/>
    </row>
    <row r="17" spans="1:33" s="149" customFormat="1" ht="15">
      <c r="A17" s="150" t="s">
        <v>109</v>
      </c>
      <c r="B17" s="45">
        <v>1588.6</v>
      </c>
      <c r="C17" s="151">
        <v>1391.2</v>
      </c>
      <c r="D17" s="45">
        <v>146.3</v>
      </c>
      <c r="E17" s="142">
        <f t="shared" si="0"/>
        <v>282.7</v>
      </c>
      <c r="F17" s="45">
        <v>78.7</v>
      </c>
      <c r="G17" s="45">
        <v>97</v>
      </c>
      <c r="H17" s="152"/>
      <c r="I17" s="45"/>
      <c r="J17" s="45">
        <v>107</v>
      </c>
      <c r="K17" s="153"/>
      <c r="L17" s="154"/>
      <c r="M17" s="45"/>
      <c r="N17" s="166">
        <f t="shared" si="1"/>
        <v>3408.8</v>
      </c>
      <c r="O17" s="148"/>
      <c r="P17" s="148"/>
      <c r="Q17" s="148"/>
      <c r="R17" s="148"/>
      <c r="S17" s="148"/>
      <c r="T17" s="148"/>
      <c r="U17" s="148"/>
      <c r="V17" s="148"/>
      <c r="W17" s="148"/>
      <c r="X17" s="148"/>
      <c r="Y17" s="148"/>
      <c r="Z17" s="148"/>
      <c r="AA17" s="148"/>
      <c r="AB17" s="148"/>
      <c r="AC17" s="148"/>
      <c r="AD17" s="148"/>
      <c r="AE17" s="148"/>
      <c r="AF17" s="148"/>
      <c r="AG17" s="148"/>
    </row>
    <row r="18" spans="1:33" s="149" customFormat="1" ht="15">
      <c r="A18" s="150" t="s">
        <v>110</v>
      </c>
      <c r="B18" s="45">
        <v>1900.3</v>
      </c>
      <c r="C18" s="151">
        <v>1443.6</v>
      </c>
      <c r="D18" s="45">
        <v>118.6</v>
      </c>
      <c r="E18" s="142">
        <f t="shared" si="0"/>
        <v>389.2</v>
      </c>
      <c r="F18" s="45">
        <v>119.7</v>
      </c>
      <c r="G18" s="45">
        <v>125.3</v>
      </c>
      <c r="H18" s="152"/>
      <c r="I18" s="45"/>
      <c r="J18" s="45">
        <v>144.2</v>
      </c>
      <c r="K18" s="153"/>
      <c r="L18" s="154"/>
      <c r="M18" s="45"/>
      <c r="N18" s="166">
        <f t="shared" si="1"/>
        <v>3851.6999999999994</v>
      </c>
      <c r="O18" s="148"/>
      <c r="P18" s="148"/>
      <c r="Q18" s="148"/>
      <c r="R18" s="148"/>
      <c r="S18" s="148"/>
      <c r="T18" s="148"/>
      <c r="U18" s="148"/>
      <c r="V18" s="148"/>
      <c r="W18" s="148"/>
      <c r="X18" s="148"/>
      <c r="Y18" s="148"/>
      <c r="Z18" s="148"/>
      <c r="AA18" s="148"/>
      <c r="AB18" s="148"/>
      <c r="AC18" s="148"/>
      <c r="AD18" s="148"/>
      <c r="AE18" s="148"/>
      <c r="AF18" s="148"/>
      <c r="AG18" s="148"/>
    </row>
    <row r="19" spans="1:33" s="149" customFormat="1" ht="15">
      <c r="A19" s="150" t="s">
        <v>111</v>
      </c>
      <c r="B19" s="45">
        <v>716.5</v>
      </c>
      <c r="C19" s="151">
        <v>2336</v>
      </c>
      <c r="D19" s="45">
        <v>12</v>
      </c>
      <c r="E19" s="142">
        <f t="shared" si="0"/>
        <v>263</v>
      </c>
      <c r="F19" s="45">
        <v>34.5</v>
      </c>
      <c r="G19" s="45">
        <v>109.4</v>
      </c>
      <c r="H19" s="152"/>
      <c r="I19" s="45"/>
      <c r="J19" s="45">
        <v>119.1</v>
      </c>
      <c r="K19" s="153"/>
      <c r="L19" s="154"/>
      <c r="M19" s="45"/>
      <c r="N19" s="166">
        <f t="shared" si="1"/>
        <v>3327.5</v>
      </c>
      <c r="O19" s="148"/>
      <c r="P19" s="148"/>
      <c r="Q19" s="148"/>
      <c r="R19" s="148"/>
      <c r="S19" s="148"/>
      <c r="T19" s="148"/>
      <c r="U19" s="148"/>
      <c r="V19" s="148"/>
      <c r="W19" s="148"/>
      <c r="X19" s="148"/>
      <c r="Y19" s="148"/>
      <c r="Z19" s="148"/>
      <c r="AA19" s="148"/>
      <c r="AB19" s="148"/>
      <c r="AC19" s="148"/>
      <c r="AD19" s="148"/>
      <c r="AE19" s="148"/>
      <c r="AF19" s="148"/>
      <c r="AG19" s="148"/>
    </row>
    <row r="20" spans="1:33" s="149" customFormat="1" ht="16.5" customHeight="1">
      <c r="A20" s="150" t="s">
        <v>112</v>
      </c>
      <c r="B20" s="45">
        <v>20245.6</v>
      </c>
      <c r="C20" s="151">
        <v>43044.6</v>
      </c>
      <c r="D20" s="45">
        <v>878.9</v>
      </c>
      <c r="E20" s="142">
        <f>G20+F20+I20+J20+H20</f>
        <v>25471.300000000003</v>
      </c>
      <c r="F20" s="45">
        <v>18691.9</v>
      </c>
      <c r="G20" s="45">
        <v>3428.6</v>
      </c>
      <c r="H20" s="151">
        <v>177.4</v>
      </c>
      <c r="I20" s="45"/>
      <c r="J20" s="45">
        <v>3173.4</v>
      </c>
      <c r="K20" s="153"/>
      <c r="L20" s="154"/>
      <c r="M20" s="45"/>
      <c r="N20" s="166">
        <f t="shared" si="1"/>
        <v>89640.4</v>
      </c>
      <c r="O20" s="148"/>
      <c r="P20" s="148"/>
      <c r="Q20" s="148"/>
      <c r="R20" s="148"/>
      <c r="S20" s="148"/>
      <c r="T20" s="148"/>
      <c r="U20" s="148"/>
      <c r="V20" s="148"/>
      <c r="W20" s="148"/>
      <c r="X20" s="148"/>
      <c r="Y20" s="148"/>
      <c r="Z20" s="148"/>
      <c r="AA20" s="148"/>
      <c r="AB20" s="148"/>
      <c r="AC20" s="148"/>
      <c r="AD20" s="148"/>
      <c r="AE20" s="148"/>
      <c r="AF20" s="148"/>
      <c r="AG20" s="148"/>
    </row>
    <row r="21" spans="1:33" s="149" customFormat="1" ht="15">
      <c r="A21" s="150" t="s">
        <v>113</v>
      </c>
      <c r="B21" s="45">
        <v>2799.6</v>
      </c>
      <c r="C21" s="151">
        <v>5605</v>
      </c>
      <c r="D21" s="45">
        <v>211.5</v>
      </c>
      <c r="E21" s="142">
        <f aca="true" t="shared" si="2" ref="E21:E56">G21+F21+I21+J21</f>
        <v>1824.1</v>
      </c>
      <c r="F21" s="45">
        <v>1251.9</v>
      </c>
      <c r="G21" s="45">
        <v>230.8</v>
      </c>
      <c r="H21" s="152"/>
      <c r="I21" s="45"/>
      <c r="J21" s="45">
        <v>341.4</v>
      </c>
      <c r="K21" s="153"/>
      <c r="L21" s="154"/>
      <c r="M21" s="45"/>
      <c r="N21" s="166">
        <f t="shared" si="1"/>
        <v>10440.2</v>
      </c>
      <c r="O21" s="148"/>
      <c r="P21" s="148"/>
      <c r="Q21" s="148"/>
      <c r="R21" s="148"/>
      <c r="S21" s="148"/>
      <c r="T21" s="148"/>
      <c r="U21" s="148"/>
      <c r="V21" s="148"/>
      <c r="W21" s="148"/>
      <c r="X21" s="148"/>
      <c r="Y21" s="148"/>
      <c r="Z21" s="148"/>
      <c r="AA21" s="148"/>
      <c r="AB21" s="148"/>
      <c r="AC21" s="148"/>
      <c r="AD21" s="148"/>
      <c r="AE21" s="148"/>
      <c r="AF21" s="148"/>
      <c r="AG21" s="148"/>
    </row>
    <row r="22" spans="1:33" s="149" customFormat="1" ht="15">
      <c r="A22" s="150" t="s">
        <v>114</v>
      </c>
      <c r="B22" s="45">
        <v>3816</v>
      </c>
      <c r="C22" s="151">
        <v>9121.9</v>
      </c>
      <c r="D22" s="45">
        <v>368.5</v>
      </c>
      <c r="E22" s="142">
        <f t="shared" si="2"/>
        <v>2797.3999999999996</v>
      </c>
      <c r="F22" s="45">
        <v>2074.7</v>
      </c>
      <c r="G22" s="45">
        <v>457.1</v>
      </c>
      <c r="H22" s="152"/>
      <c r="I22" s="45"/>
      <c r="J22" s="45">
        <v>265.6</v>
      </c>
      <c r="K22" s="153"/>
      <c r="L22" s="154"/>
      <c r="M22" s="45"/>
      <c r="N22" s="166">
        <f t="shared" si="1"/>
        <v>16103.8</v>
      </c>
      <c r="O22" s="148"/>
      <c r="P22" s="148"/>
      <c r="Q22" s="148"/>
      <c r="R22" s="148"/>
      <c r="S22" s="148"/>
      <c r="T22" s="148"/>
      <c r="U22" s="148"/>
      <c r="V22" s="148"/>
      <c r="W22" s="148"/>
      <c r="X22" s="148"/>
      <c r="Y22" s="148"/>
      <c r="Z22" s="148"/>
      <c r="AA22" s="148"/>
      <c r="AB22" s="148"/>
      <c r="AC22" s="148"/>
      <c r="AD22" s="148"/>
      <c r="AE22" s="148"/>
      <c r="AF22" s="148"/>
      <c r="AG22" s="148"/>
    </row>
    <row r="23" spans="1:33" s="149" customFormat="1" ht="15">
      <c r="A23" s="150" t="s">
        <v>115</v>
      </c>
      <c r="B23" s="45">
        <v>309.3</v>
      </c>
      <c r="C23" s="151">
        <v>555.8</v>
      </c>
      <c r="D23" s="45">
        <v>7.5</v>
      </c>
      <c r="E23" s="142">
        <f t="shared" si="2"/>
        <v>75.8</v>
      </c>
      <c r="F23" s="45">
        <v>20.9</v>
      </c>
      <c r="G23" s="45">
        <v>23</v>
      </c>
      <c r="H23" s="152"/>
      <c r="I23" s="45"/>
      <c r="J23" s="45">
        <v>31.9</v>
      </c>
      <c r="K23" s="45"/>
      <c r="L23" s="155"/>
      <c r="M23" s="45"/>
      <c r="N23" s="166">
        <f t="shared" si="1"/>
        <v>948.3999999999999</v>
      </c>
      <c r="O23" s="148"/>
      <c r="P23" s="148"/>
      <c r="Q23" s="148"/>
      <c r="R23" s="148"/>
      <c r="S23" s="148"/>
      <c r="T23" s="148"/>
      <c r="U23" s="148"/>
      <c r="V23" s="148"/>
      <c r="W23" s="148"/>
      <c r="X23" s="148"/>
      <c r="Y23" s="148"/>
      <c r="Z23" s="148"/>
      <c r="AA23" s="148"/>
      <c r="AB23" s="148"/>
      <c r="AC23" s="148"/>
      <c r="AD23" s="148"/>
      <c r="AE23" s="148"/>
      <c r="AF23" s="148"/>
      <c r="AG23" s="148"/>
    </row>
    <row r="24" spans="1:33" s="149" customFormat="1" ht="15">
      <c r="A24" s="150" t="s">
        <v>362</v>
      </c>
      <c r="B24" s="45">
        <v>631</v>
      </c>
      <c r="C24" s="151">
        <v>576.6</v>
      </c>
      <c r="D24" s="45">
        <v>13.2</v>
      </c>
      <c r="E24" s="142">
        <f t="shared" si="2"/>
        <v>94.1</v>
      </c>
      <c r="F24" s="45">
        <v>0</v>
      </c>
      <c r="G24" s="45">
        <v>49</v>
      </c>
      <c r="H24" s="152"/>
      <c r="I24" s="45"/>
      <c r="J24" s="45">
        <v>45.1</v>
      </c>
      <c r="K24" s="153"/>
      <c r="L24" s="154"/>
      <c r="M24" s="45"/>
      <c r="N24" s="166">
        <f t="shared" si="1"/>
        <v>1314.8999999999999</v>
      </c>
      <c r="O24" s="148"/>
      <c r="P24" s="148"/>
      <c r="Q24" s="148"/>
      <c r="R24" s="148"/>
      <c r="S24" s="148"/>
      <c r="T24" s="148"/>
      <c r="U24" s="148"/>
      <c r="V24" s="148"/>
      <c r="W24" s="148"/>
      <c r="X24" s="148"/>
      <c r="Y24" s="148"/>
      <c r="Z24" s="148"/>
      <c r="AA24" s="148"/>
      <c r="AB24" s="148"/>
      <c r="AC24" s="148"/>
      <c r="AD24" s="148"/>
      <c r="AE24" s="148"/>
      <c r="AF24" s="148"/>
      <c r="AG24" s="148"/>
    </row>
    <row r="25" spans="1:33" s="149" customFormat="1" ht="15">
      <c r="A25" s="150" t="s">
        <v>116</v>
      </c>
      <c r="B25" s="45">
        <v>3469.3</v>
      </c>
      <c r="C25" s="151">
        <v>7620.8</v>
      </c>
      <c r="D25" s="45">
        <v>71.2</v>
      </c>
      <c r="E25" s="142">
        <f t="shared" si="2"/>
        <v>912.8</v>
      </c>
      <c r="F25" s="45">
        <v>328.9</v>
      </c>
      <c r="G25" s="45">
        <v>300.9</v>
      </c>
      <c r="H25" s="152"/>
      <c r="I25" s="45"/>
      <c r="J25" s="45">
        <v>283</v>
      </c>
      <c r="K25" s="153"/>
      <c r="L25" s="154"/>
      <c r="M25" s="45"/>
      <c r="N25" s="166">
        <f t="shared" si="1"/>
        <v>12074.1</v>
      </c>
      <c r="O25" s="148"/>
      <c r="P25" s="148"/>
      <c r="Q25" s="148"/>
      <c r="R25" s="148"/>
      <c r="S25" s="148"/>
      <c r="T25" s="148"/>
      <c r="U25" s="148"/>
      <c r="V25" s="148"/>
      <c r="W25" s="148"/>
      <c r="X25" s="148"/>
      <c r="Y25" s="148"/>
      <c r="Z25" s="148"/>
      <c r="AA25" s="148"/>
      <c r="AB25" s="148"/>
      <c r="AC25" s="148"/>
      <c r="AD25" s="148"/>
      <c r="AE25" s="148"/>
      <c r="AF25" s="148"/>
      <c r="AG25" s="148"/>
    </row>
    <row r="26" spans="1:33" s="149" customFormat="1" ht="15">
      <c r="A26" s="150" t="s">
        <v>117</v>
      </c>
      <c r="B26" s="45">
        <v>7940.2</v>
      </c>
      <c r="C26" s="151">
        <v>14602.3</v>
      </c>
      <c r="D26" s="45">
        <v>363.3</v>
      </c>
      <c r="E26" s="142">
        <f t="shared" si="2"/>
        <v>8900.9</v>
      </c>
      <c r="F26" s="45">
        <v>7362.5</v>
      </c>
      <c r="G26" s="45">
        <v>866.9</v>
      </c>
      <c r="H26" s="152"/>
      <c r="I26" s="45"/>
      <c r="J26" s="45">
        <v>671.5</v>
      </c>
      <c r="K26" s="153"/>
      <c r="L26" s="154"/>
      <c r="M26" s="45"/>
      <c r="N26" s="166">
        <f t="shared" si="1"/>
        <v>31806.699999999997</v>
      </c>
      <c r="O26" s="148"/>
      <c r="P26" s="148"/>
      <c r="Q26" s="148"/>
      <c r="R26" s="148"/>
      <c r="S26" s="148"/>
      <c r="T26" s="148"/>
      <c r="U26" s="148"/>
      <c r="V26" s="148"/>
      <c r="W26" s="148"/>
      <c r="X26" s="148"/>
      <c r="Y26" s="148"/>
      <c r="Z26" s="148"/>
      <c r="AA26" s="148"/>
      <c r="AB26" s="148"/>
      <c r="AC26" s="148"/>
      <c r="AD26" s="148"/>
      <c r="AE26" s="148"/>
      <c r="AF26" s="148"/>
      <c r="AG26" s="148"/>
    </row>
    <row r="27" spans="1:33" s="149" customFormat="1" ht="15">
      <c r="A27" s="150" t="s">
        <v>118</v>
      </c>
      <c r="B27" s="45">
        <v>1748.5</v>
      </c>
      <c r="C27" s="151">
        <v>2728.2</v>
      </c>
      <c r="D27" s="45">
        <v>330</v>
      </c>
      <c r="E27" s="142">
        <f t="shared" si="2"/>
        <v>536.8</v>
      </c>
      <c r="F27" s="45">
        <v>109.1</v>
      </c>
      <c r="G27" s="45">
        <v>234.6</v>
      </c>
      <c r="H27" s="152"/>
      <c r="I27" s="45"/>
      <c r="J27" s="45">
        <v>193.1</v>
      </c>
      <c r="K27" s="153"/>
      <c r="L27" s="154"/>
      <c r="M27" s="45"/>
      <c r="N27" s="166">
        <f t="shared" si="1"/>
        <v>5343.5</v>
      </c>
      <c r="O27" s="148"/>
      <c r="P27" s="148"/>
      <c r="Q27" s="148"/>
      <c r="R27" s="148"/>
      <c r="S27" s="148"/>
      <c r="T27" s="148"/>
      <c r="U27" s="148"/>
      <c r="V27" s="148"/>
      <c r="W27" s="148"/>
      <c r="X27" s="148"/>
      <c r="Y27" s="148"/>
      <c r="Z27" s="148"/>
      <c r="AA27" s="148"/>
      <c r="AB27" s="148"/>
      <c r="AC27" s="148"/>
      <c r="AD27" s="148"/>
      <c r="AE27" s="148"/>
      <c r="AF27" s="148"/>
      <c r="AG27" s="148"/>
    </row>
    <row r="28" spans="1:33" s="149" customFormat="1" ht="15">
      <c r="A28" s="150" t="s">
        <v>119</v>
      </c>
      <c r="B28" s="45">
        <v>2549.1</v>
      </c>
      <c r="C28" s="151">
        <v>1643.8</v>
      </c>
      <c r="D28" s="45">
        <v>1258.7</v>
      </c>
      <c r="E28" s="142">
        <f t="shared" si="2"/>
        <v>1024</v>
      </c>
      <c r="F28" s="45">
        <v>56</v>
      </c>
      <c r="G28" s="45">
        <v>138.4</v>
      </c>
      <c r="H28" s="152"/>
      <c r="I28" s="45">
        <v>619.2</v>
      </c>
      <c r="J28" s="45">
        <v>210.4</v>
      </c>
      <c r="K28" s="153"/>
      <c r="L28" s="154"/>
      <c r="M28" s="45"/>
      <c r="N28" s="166">
        <f t="shared" si="1"/>
        <v>6475.599999999999</v>
      </c>
      <c r="O28" s="148"/>
      <c r="P28" s="148"/>
      <c r="Q28" s="148"/>
      <c r="R28" s="148"/>
      <c r="S28" s="148"/>
      <c r="T28" s="148"/>
      <c r="U28" s="148"/>
      <c r="V28" s="148"/>
      <c r="W28" s="148"/>
      <c r="X28" s="148"/>
      <c r="Y28" s="148"/>
      <c r="Z28" s="148"/>
      <c r="AA28" s="148"/>
      <c r="AB28" s="148"/>
      <c r="AC28" s="148"/>
      <c r="AD28" s="148"/>
      <c r="AE28" s="148"/>
      <c r="AF28" s="148"/>
      <c r="AG28" s="148"/>
    </row>
    <row r="29" spans="1:33" s="149" customFormat="1" ht="15">
      <c r="A29" s="150" t="s">
        <v>120</v>
      </c>
      <c r="B29" s="45">
        <v>11006.8</v>
      </c>
      <c r="C29" s="151">
        <v>18918</v>
      </c>
      <c r="D29" s="45">
        <v>686.7</v>
      </c>
      <c r="E29" s="142">
        <f t="shared" si="2"/>
        <v>3266.7999999999997</v>
      </c>
      <c r="F29" s="45">
        <v>1638.9</v>
      </c>
      <c r="G29" s="45">
        <v>698.8</v>
      </c>
      <c r="H29" s="152"/>
      <c r="I29" s="45"/>
      <c r="J29" s="45">
        <v>929.1</v>
      </c>
      <c r="K29" s="153"/>
      <c r="L29" s="154"/>
      <c r="M29" s="45"/>
      <c r="N29" s="166">
        <f t="shared" si="1"/>
        <v>33878.3</v>
      </c>
      <c r="O29" s="148"/>
      <c r="P29" s="148"/>
      <c r="Q29" s="148"/>
      <c r="R29" s="148"/>
      <c r="S29" s="148"/>
      <c r="T29" s="148"/>
      <c r="U29" s="148"/>
      <c r="V29" s="148"/>
      <c r="W29" s="148"/>
      <c r="X29" s="148"/>
      <c r="Y29" s="148"/>
      <c r="Z29" s="148"/>
      <c r="AA29" s="148"/>
      <c r="AB29" s="148"/>
      <c r="AC29" s="148"/>
      <c r="AD29" s="148"/>
      <c r="AE29" s="148"/>
      <c r="AF29" s="148"/>
      <c r="AG29" s="148"/>
    </row>
    <row r="30" spans="1:33" s="149" customFormat="1" ht="15">
      <c r="A30" s="150" t="s">
        <v>121</v>
      </c>
      <c r="B30" s="45">
        <v>9071.2</v>
      </c>
      <c r="C30" s="151">
        <v>21060.5</v>
      </c>
      <c r="D30" s="45">
        <v>271.9</v>
      </c>
      <c r="E30" s="142">
        <f t="shared" si="2"/>
        <v>9543.4</v>
      </c>
      <c r="F30" s="45">
        <v>6212.3</v>
      </c>
      <c r="G30" s="45">
        <v>2097.5</v>
      </c>
      <c r="H30" s="152"/>
      <c r="I30" s="45"/>
      <c r="J30" s="45">
        <v>1233.6</v>
      </c>
      <c r="K30" s="153"/>
      <c r="L30" s="154"/>
      <c r="M30" s="45"/>
      <c r="N30" s="166">
        <f t="shared" si="1"/>
        <v>39947</v>
      </c>
      <c r="O30" s="148"/>
      <c r="P30" s="148"/>
      <c r="Q30" s="148"/>
      <c r="R30" s="148"/>
      <c r="S30" s="148"/>
      <c r="T30" s="148"/>
      <c r="U30" s="148"/>
      <c r="V30" s="148"/>
      <c r="W30" s="148"/>
      <c r="X30" s="148"/>
      <c r="Y30" s="148"/>
      <c r="Z30" s="148"/>
      <c r="AA30" s="148"/>
      <c r="AB30" s="148"/>
      <c r="AC30" s="148"/>
      <c r="AD30" s="148"/>
      <c r="AE30" s="148"/>
      <c r="AF30" s="148"/>
      <c r="AG30" s="148"/>
    </row>
    <row r="31" spans="1:33" s="149" customFormat="1" ht="15">
      <c r="A31" s="150" t="s">
        <v>122</v>
      </c>
      <c r="B31" s="45">
        <v>453</v>
      </c>
      <c r="C31" s="151">
        <v>218.7</v>
      </c>
      <c r="D31" s="45">
        <v>26.7</v>
      </c>
      <c r="E31" s="142">
        <f t="shared" si="2"/>
        <v>80.9</v>
      </c>
      <c r="F31" s="45">
        <v>24.6</v>
      </c>
      <c r="G31" s="45">
        <v>26.1</v>
      </c>
      <c r="H31" s="152"/>
      <c r="I31" s="45"/>
      <c r="J31" s="45">
        <v>30.2</v>
      </c>
      <c r="K31" s="45"/>
      <c r="L31" s="155"/>
      <c r="M31" s="45"/>
      <c r="N31" s="166">
        <f t="shared" si="1"/>
        <v>779.3000000000001</v>
      </c>
      <c r="O31" s="148"/>
      <c r="P31" s="148"/>
      <c r="Q31" s="148"/>
      <c r="R31" s="148"/>
      <c r="S31" s="148"/>
      <c r="T31" s="148"/>
      <c r="U31" s="148"/>
      <c r="V31" s="148"/>
      <c r="W31" s="148"/>
      <c r="X31" s="148"/>
      <c r="Y31" s="148"/>
      <c r="Z31" s="148"/>
      <c r="AA31" s="148"/>
      <c r="AB31" s="148"/>
      <c r="AC31" s="148"/>
      <c r="AD31" s="148"/>
      <c r="AE31" s="148"/>
      <c r="AF31" s="148"/>
      <c r="AG31" s="148"/>
    </row>
    <row r="32" spans="1:33" s="149" customFormat="1" ht="15">
      <c r="A32" s="150" t="s">
        <v>123</v>
      </c>
      <c r="B32" s="45">
        <v>1529.2</v>
      </c>
      <c r="C32" s="151">
        <v>835.6</v>
      </c>
      <c r="D32" s="45">
        <v>287.5</v>
      </c>
      <c r="E32" s="142">
        <f t="shared" si="2"/>
        <v>474.79999999999995</v>
      </c>
      <c r="F32" s="45">
        <v>84.7</v>
      </c>
      <c r="G32" s="45">
        <v>145.7</v>
      </c>
      <c r="H32" s="152"/>
      <c r="I32" s="45"/>
      <c r="J32" s="45">
        <v>244.4</v>
      </c>
      <c r="K32" s="153"/>
      <c r="L32" s="154"/>
      <c r="M32" s="45"/>
      <c r="N32" s="166">
        <f t="shared" si="1"/>
        <v>3127.1000000000004</v>
      </c>
      <c r="O32" s="148"/>
      <c r="P32" s="148"/>
      <c r="Q32" s="148"/>
      <c r="R32" s="148"/>
      <c r="S32" s="148"/>
      <c r="T32" s="148"/>
      <c r="U32" s="148"/>
      <c r="V32" s="148"/>
      <c r="W32" s="148"/>
      <c r="X32" s="148"/>
      <c r="Y32" s="148"/>
      <c r="Z32" s="148"/>
      <c r="AA32" s="148"/>
      <c r="AB32" s="148"/>
      <c r="AC32" s="148"/>
      <c r="AD32" s="148"/>
      <c r="AE32" s="148"/>
      <c r="AF32" s="148"/>
      <c r="AG32" s="148"/>
    </row>
    <row r="33" spans="1:33" s="149" customFormat="1" ht="15">
      <c r="A33" s="150" t="s">
        <v>124</v>
      </c>
      <c r="B33" s="45">
        <v>4748.6</v>
      </c>
      <c r="C33" s="151">
        <v>9966.6</v>
      </c>
      <c r="D33" s="45">
        <v>423.3</v>
      </c>
      <c r="E33" s="142">
        <f t="shared" si="2"/>
        <v>2636.5</v>
      </c>
      <c r="F33" s="45">
        <v>1673.7</v>
      </c>
      <c r="G33" s="45">
        <v>623.8</v>
      </c>
      <c r="H33" s="152"/>
      <c r="I33" s="45"/>
      <c r="J33" s="45">
        <v>339</v>
      </c>
      <c r="K33" s="153"/>
      <c r="L33" s="154"/>
      <c r="M33" s="45"/>
      <c r="N33" s="166">
        <f t="shared" si="1"/>
        <v>17775</v>
      </c>
      <c r="O33" s="148"/>
      <c r="P33" s="148"/>
      <c r="Q33" s="148"/>
      <c r="R33" s="148"/>
      <c r="S33" s="148"/>
      <c r="T33" s="148"/>
      <c r="U33" s="148"/>
      <c r="V33" s="148"/>
      <c r="W33" s="148"/>
      <c r="X33" s="148"/>
      <c r="Y33" s="148"/>
      <c r="Z33" s="148"/>
      <c r="AA33" s="148"/>
      <c r="AB33" s="148"/>
      <c r="AC33" s="148"/>
      <c r="AD33" s="148"/>
      <c r="AE33" s="148"/>
      <c r="AF33" s="148"/>
      <c r="AG33" s="148"/>
    </row>
    <row r="34" spans="1:33" s="149" customFormat="1" ht="15">
      <c r="A34" s="150" t="s">
        <v>125</v>
      </c>
      <c r="B34" s="45">
        <v>2534.3</v>
      </c>
      <c r="C34" s="151">
        <v>1378.2</v>
      </c>
      <c r="D34" s="45">
        <v>425</v>
      </c>
      <c r="E34" s="142">
        <f t="shared" si="2"/>
        <v>326.79999999999995</v>
      </c>
      <c r="F34" s="45">
        <v>64.7</v>
      </c>
      <c r="G34" s="45">
        <v>136.2</v>
      </c>
      <c r="H34" s="152"/>
      <c r="I34" s="45"/>
      <c r="J34" s="45">
        <v>125.9</v>
      </c>
      <c r="K34" s="153"/>
      <c r="L34" s="154"/>
      <c r="M34" s="45"/>
      <c r="N34" s="166">
        <f t="shared" si="1"/>
        <v>4664.3</v>
      </c>
      <c r="O34" s="148"/>
      <c r="P34" s="148"/>
      <c r="Q34" s="148"/>
      <c r="R34" s="148"/>
      <c r="S34" s="148"/>
      <c r="T34" s="148"/>
      <c r="U34" s="148"/>
      <c r="V34" s="148"/>
      <c r="W34" s="148"/>
      <c r="X34" s="148"/>
      <c r="Y34" s="148"/>
      <c r="Z34" s="148"/>
      <c r="AA34" s="148"/>
      <c r="AB34" s="148"/>
      <c r="AC34" s="148"/>
      <c r="AD34" s="148"/>
      <c r="AE34" s="148"/>
      <c r="AF34" s="148"/>
      <c r="AG34" s="148"/>
    </row>
    <row r="35" spans="1:33" s="149" customFormat="1" ht="15">
      <c r="A35" s="150" t="s">
        <v>126</v>
      </c>
      <c r="B35" s="45">
        <v>3314.7</v>
      </c>
      <c r="C35" s="151">
        <v>1896.3</v>
      </c>
      <c r="D35" s="45">
        <v>528.7</v>
      </c>
      <c r="E35" s="142">
        <f t="shared" si="2"/>
        <v>580.4</v>
      </c>
      <c r="F35" s="45">
        <v>87.2</v>
      </c>
      <c r="G35" s="45">
        <v>154.7</v>
      </c>
      <c r="H35" s="152"/>
      <c r="I35" s="45"/>
      <c r="J35" s="45">
        <v>338.5</v>
      </c>
      <c r="K35" s="153"/>
      <c r="L35" s="154"/>
      <c r="M35" s="45"/>
      <c r="N35" s="166">
        <f t="shared" si="1"/>
        <v>6320.099999999999</v>
      </c>
      <c r="O35" s="148"/>
      <c r="P35" s="148"/>
      <c r="Q35" s="148"/>
      <c r="R35" s="148"/>
      <c r="S35" s="148"/>
      <c r="T35" s="148"/>
      <c r="U35" s="148"/>
      <c r="V35" s="148"/>
      <c r="W35" s="148"/>
      <c r="X35" s="148"/>
      <c r="Y35" s="148"/>
      <c r="Z35" s="148"/>
      <c r="AA35" s="148"/>
      <c r="AB35" s="148"/>
      <c r="AC35" s="148"/>
      <c r="AD35" s="148"/>
      <c r="AE35" s="148"/>
      <c r="AF35" s="148"/>
      <c r="AG35" s="148"/>
    </row>
    <row r="36" spans="1:33" s="149" customFormat="1" ht="15">
      <c r="A36" s="150" t="s">
        <v>127</v>
      </c>
      <c r="B36" s="45">
        <v>493.2</v>
      </c>
      <c r="C36" s="151">
        <v>1144</v>
      </c>
      <c r="D36" s="45">
        <v>0</v>
      </c>
      <c r="E36" s="142">
        <f t="shared" si="2"/>
        <v>66.4</v>
      </c>
      <c r="F36" s="45">
        <v>21.1</v>
      </c>
      <c r="G36" s="45">
        <v>20.8</v>
      </c>
      <c r="H36" s="152"/>
      <c r="I36" s="45"/>
      <c r="J36" s="45">
        <v>24.5</v>
      </c>
      <c r="K36" s="153"/>
      <c r="L36" s="154"/>
      <c r="M36" s="45"/>
      <c r="N36" s="166">
        <f t="shared" si="1"/>
        <v>1703.6000000000001</v>
      </c>
      <c r="O36" s="148"/>
      <c r="P36" s="148"/>
      <c r="Q36" s="148"/>
      <c r="R36" s="148"/>
      <c r="S36" s="148"/>
      <c r="T36" s="148"/>
      <c r="U36" s="148"/>
      <c r="V36" s="148"/>
      <c r="W36" s="148"/>
      <c r="X36" s="148"/>
      <c r="Y36" s="148"/>
      <c r="Z36" s="148"/>
      <c r="AA36" s="148"/>
      <c r="AB36" s="148"/>
      <c r="AC36" s="148"/>
      <c r="AD36" s="148"/>
      <c r="AE36" s="148"/>
      <c r="AF36" s="148"/>
      <c r="AG36" s="148"/>
    </row>
    <row r="37" spans="1:33" s="149" customFormat="1" ht="15">
      <c r="A37" s="150" t="s">
        <v>128</v>
      </c>
      <c r="B37" s="45">
        <v>3328.8</v>
      </c>
      <c r="C37" s="151">
        <v>6901.3</v>
      </c>
      <c r="D37" s="45">
        <v>408.8</v>
      </c>
      <c r="E37" s="142">
        <f t="shared" si="2"/>
        <v>1603.5</v>
      </c>
      <c r="F37" s="45">
        <v>1044.3</v>
      </c>
      <c r="G37" s="45">
        <v>240.7</v>
      </c>
      <c r="H37" s="152"/>
      <c r="I37" s="45"/>
      <c r="J37" s="45">
        <v>318.5</v>
      </c>
      <c r="K37" s="153"/>
      <c r="L37" s="154"/>
      <c r="M37" s="45"/>
      <c r="N37" s="166">
        <f t="shared" si="1"/>
        <v>12242.4</v>
      </c>
      <c r="O37" s="148"/>
      <c r="P37" s="148"/>
      <c r="Q37" s="148"/>
      <c r="R37" s="148"/>
      <c r="S37" s="148"/>
      <c r="T37" s="148"/>
      <c r="U37" s="148"/>
      <c r="V37" s="148"/>
      <c r="W37" s="148"/>
      <c r="X37" s="148"/>
      <c r="Y37" s="148"/>
      <c r="Z37" s="148"/>
      <c r="AA37" s="148"/>
      <c r="AB37" s="148"/>
      <c r="AC37" s="148"/>
      <c r="AD37" s="148"/>
      <c r="AE37" s="148"/>
      <c r="AF37" s="148"/>
      <c r="AG37" s="148"/>
    </row>
    <row r="38" spans="1:33" s="149" customFormat="1" ht="15">
      <c r="A38" s="150" t="s">
        <v>129</v>
      </c>
      <c r="B38" s="45">
        <v>2302.9</v>
      </c>
      <c r="C38" s="151">
        <v>1665.9</v>
      </c>
      <c r="D38" s="45">
        <v>236.8</v>
      </c>
      <c r="E38" s="142">
        <f t="shared" si="2"/>
        <v>361.8</v>
      </c>
      <c r="F38" s="45">
        <v>102.2</v>
      </c>
      <c r="G38" s="45">
        <v>86.2</v>
      </c>
      <c r="H38" s="152"/>
      <c r="I38" s="45"/>
      <c r="J38" s="45">
        <v>173.4</v>
      </c>
      <c r="K38" s="153"/>
      <c r="L38" s="154"/>
      <c r="M38" s="45"/>
      <c r="N38" s="166">
        <f t="shared" si="1"/>
        <v>4567.400000000001</v>
      </c>
      <c r="O38" s="148"/>
      <c r="P38" s="148"/>
      <c r="Q38" s="148"/>
      <c r="R38" s="148"/>
      <c r="S38" s="148"/>
      <c r="T38" s="148"/>
      <c r="U38" s="148"/>
      <c r="V38" s="148"/>
      <c r="W38" s="148"/>
      <c r="X38" s="148"/>
      <c r="Y38" s="148"/>
      <c r="Z38" s="148"/>
      <c r="AA38" s="148"/>
      <c r="AB38" s="148"/>
      <c r="AC38" s="148"/>
      <c r="AD38" s="148"/>
      <c r="AE38" s="148"/>
      <c r="AF38" s="148"/>
      <c r="AG38" s="148"/>
    </row>
    <row r="39" spans="1:33" s="149" customFormat="1" ht="15">
      <c r="A39" s="150" t="s">
        <v>130</v>
      </c>
      <c r="B39" s="45">
        <v>826.7</v>
      </c>
      <c r="C39" s="151">
        <v>1818.6</v>
      </c>
      <c r="D39" s="45">
        <v>178.8</v>
      </c>
      <c r="E39" s="142">
        <f t="shared" si="2"/>
        <v>1862.8</v>
      </c>
      <c r="F39" s="45">
        <v>111.1</v>
      </c>
      <c r="G39" s="45">
        <v>201.2</v>
      </c>
      <c r="H39" s="152"/>
      <c r="I39" s="45">
        <v>1403.9</v>
      </c>
      <c r="J39" s="45">
        <v>146.6</v>
      </c>
      <c r="K39" s="153"/>
      <c r="L39" s="154"/>
      <c r="M39" s="45"/>
      <c r="N39" s="166">
        <f t="shared" si="1"/>
        <v>4686.900000000001</v>
      </c>
      <c r="O39" s="148"/>
      <c r="P39" s="148"/>
      <c r="Q39" s="148"/>
      <c r="R39" s="148"/>
      <c r="S39" s="148"/>
      <c r="T39" s="148"/>
      <c r="U39" s="148"/>
      <c r="V39" s="148"/>
      <c r="W39" s="148"/>
      <c r="X39" s="148"/>
      <c r="Y39" s="148"/>
      <c r="Z39" s="148"/>
      <c r="AA39" s="148"/>
      <c r="AB39" s="148"/>
      <c r="AC39" s="148"/>
      <c r="AD39" s="148"/>
      <c r="AE39" s="148"/>
      <c r="AF39" s="148"/>
      <c r="AG39" s="148"/>
    </row>
    <row r="40" spans="1:33" s="149" customFormat="1" ht="15">
      <c r="A40" s="150" t="s">
        <v>131</v>
      </c>
      <c r="B40" s="45">
        <v>1589.8</v>
      </c>
      <c r="C40" s="151">
        <v>308.9</v>
      </c>
      <c r="D40" s="45">
        <v>493.3</v>
      </c>
      <c r="E40" s="142">
        <f t="shared" si="2"/>
        <v>75</v>
      </c>
      <c r="F40" s="45">
        <v>16.5</v>
      </c>
      <c r="G40" s="45">
        <v>32.8</v>
      </c>
      <c r="H40" s="152"/>
      <c r="I40" s="45"/>
      <c r="J40" s="45">
        <v>25.7</v>
      </c>
      <c r="K40" s="153"/>
      <c r="L40" s="154"/>
      <c r="M40" s="45"/>
      <c r="N40" s="166">
        <f t="shared" si="1"/>
        <v>2467</v>
      </c>
      <c r="O40" s="148"/>
      <c r="P40" s="148"/>
      <c r="Q40" s="148"/>
      <c r="R40" s="148"/>
      <c r="S40" s="148"/>
      <c r="T40" s="148"/>
      <c r="U40" s="148"/>
      <c r="V40" s="148"/>
      <c r="W40" s="148"/>
      <c r="X40" s="148"/>
      <c r="Y40" s="148"/>
      <c r="Z40" s="148"/>
      <c r="AA40" s="148"/>
      <c r="AB40" s="148"/>
      <c r="AC40" s="148"/>
      <c r="AD40" s="148"/>
      <c r="AE40" s="148"/>
      <c r="AF40" s="148"/>
      <c r="AG40" s="148"/>
    </row>
    <row r="41" spans="1:33" s="149" customFormat="1" ht="15">
      <c r="A41" s="150" t="s">
        <v>132</v>
      </c>
      <c r="B41" s="45">
        <v>3004.4</v>
      </c>
      <c r="C41" s="151">
        <v>3641.4</v>
      </c>
      <c r="D41" s="45">
        <v>850.4</v>
      </c>
      <c r="E41" s="142">
        <f t="shared" si="2"/>
        <v>277.29999999999995</v>
      </c>
      <c r="F41" s="45">
        <v>47.8</v>
      </c>
      <c r="G41" s="45">
        <v>170.6</v>
      </c>
      <c r="H41" s="152"/>
      <c r="I41" s="45"/>
      <c r="J41" s="45">
        <v>58.9</v>
      </c>
      <c r="K41" s="153"/>
      <c r="L41" s="154"/>
      <c r="M41" s="45"/>
      <c r="N41" s="166">
        <f t="shared" si="1"/>
        <v>7773.5</v>
      </c>
      <c r="O41" s="148"/>
      <c r="P41" s="148"/>
      <c r="Q41" s="148"/>
      <c r="R41" s="148"/>
      <c r="S41" s="148"/>
      <c r="T41" s="148"/>
      <c r="U41" s="148"/>
      <c r="V41" s="148"/>
      <c r="W41" s="148"/>
      <c r="X41" s="148"/>
      <c r="Y41" s="148"/>
      <c r="Z41" s="148"/>
      <c r="AA41" s="148"/>
      <c r="AB41" s="148"/>
      <c r="AC41" s="148"/>
      <c r="AD41" s="148"/>
      <c r="AE41" s="148"/>
      <c r="AF41" s="148"/>
      <c r="AG41" s="148"/>
    </row>
    <row r="42" spans="1:33" s="149" customFormat="1" ht="15">
      <c r="A42" s="150" t="s">
        <v>133</v>
      </c>
      <c r="B42" s="45">
        <v>2365.8</v>
      </c>
      <c r="C42" s="151">
        <v>3215.1</v>
      </c>
      <c r="D42" s="45">
        <v>601.7</v>
      </c>
      <c r="E42" s="142">
        <f t="shared" si="2"/>
        <v>265.3</v>
      </c>
      <c r="F42" s="45">
        <v>62.2</v>
      </c>
      <c r="G42" s="45">
        <v>86.7</v>
      </c>
      <c r="H42" s="152"/>
      <c r="I42" s="45"/>
      <c r="J42" s="45">
        <v>116.4</v>
      </c>
      <c r="K42" s="153"/>
      <c r="L42" s="154"/>
      <c r="M42" s="45"/>
      <c r="N42" s="166">
        <f t="shared" si="1"/>
        <v>6447.9</v>
      </c>
      <c r="O42" s="148"/>
      <c r="P42" s="148"/>
      <c r="Q42" s="148"/>
      <c r="R42" s="148"/>
      <c r="S42" s="148"/>
      <c r="T42" s="148"/>
      <c r="U42" s="148"/>
      <c r="V42" s="148"/>
      <c r="W42" s="148"/>
      <c r="X42" s="148"/>
      <c r="Y42" s="148"/>
      <c r="Z42" s="148"/>
      <c r="AA42" s="148"/>
      <c r="AB42" s="148"/>
      <c r="AC42" s="148"/>
      <c r="AD42" s="148"/>
      <c r="AE42" s="148"/>
      <c r="AF42" s="148"/>
      <c r="AG42" s="148"/>
    </row>
    <row r="43" spans="1:33" s="149" customFormat="1" ht="15">
      <c r="A43" s="150" t="s">
        <v>134</v>
      </c>
      <c r="B43" s="45">
        <v>2396.3</v>
      </c>
      <c r="C43" s="151">
        <v>919.8</v>
      </c>
      <c r="D43" s="45">
        <v>1548.7</v>
      </c>
      <c r="E43" s="142">
        <f t="shared" si="2"/>
        <v>281.9</v>
      </c>
      <c r="F43" s="45">
        <v>53</v>
      </c>
      <c r="G43" s="45">
        <v>136</v>
      </c>
      <c r="H43" s="152"/>
      <c r="I43" s="45"/>
      <c r="J43" s="45">
        <v>92.9</v>
      </c>
      <c r="K43" s="153"/>
      <c r="L43" s="154"/>
      <c r="M43" s="45"/>
      <c r="N43" s="166">
        <f t="shared" si="1"/>
        <v>5146.7</v>
      </c>
      <c r="O43" s="148"/>
      <c r="P43" s="148"/>
      <c r="Q43" s="148"/>
      <c r="R43" s="148"/>
      <c r="S43" s="148"/>
      <c r="T43" s="148"/>
      <c r="U43" s="148"/>
      <c r="V43" s="148"/>
      <c r="W43" s="148"/>
      <c r="X43" s="148"/>
      <c r="Y43" s="148"/>
      <c r="Z43" s="148"/>
      <c r="AA43" s="148"/>
      <c r="AB43" s="148"/>
      <c r="AC43" s="148"/>
      <c r="AD43" s="148"/>
      <c r="AE43" s="148"/>
      <c r="AF43" s="148"/>
      <c r="AG43" s="148"/>
    </row>
    <row r="44" spans="1:33" s="149" customFormat="1" ht="15">
      <c r="A44" s="150" t="s">
        <v>135</v>
      </c>
      <c r="B44" s="45">
        <v>2814</v>
      </c>
      <c r="C44" s="151">
        <v>3430.7</v>
      </c>
      <c r="D44" s="45">
        <v>1542.7</v>
      </c>
      <c r="E44" s="142">
        <f t="shared" si="2"/>
        <v>493.20000000000005</v>
      </c>
      <c r="F44" s="45">
        <v>97.8</v>
      </c>
      <c r="G44" s="45">
        <v>112.8</v>
      </c>
      <c r="H44" s="152"/>
      <c r="I44" s="45"/>
      <c r="J44" s="45">
        <v>282.6</v>
      </c>
      <c r="K44" s="153"/>
      <c r="L44" s="154"/>
      <c r="M44" s="45"/>
      <c r="N44" s="166">
        <f t="shared" si="1"/>
        <v>8280.6</v>
      </c>
      <c r="O44" s="148"/>
      <c r="P44" s="148"/>
      <c r="Q44" s="148"/>
      <c r="R44" s="148"/>
      <c r="S44" s="148"/>
      <c r="T44" s="148"/>
      <c r="U44" s="148"/>
      <c r="V44" s="148"/>
      <c r="W44" s="148"/>
      <c r="X44" s="148"/>
      <c r="Y44" s="148"/>
      <c r="Z44" s="148"/>
      <c r="AA44" s="148"/>
      <c r="AB44" s="148"/>
      <c r="AC44" s="148"/>
      <c r="AD44" s="148"/>
      <c r="AE44" s="148"/>
      <c r="AF44" s="148"/>
      <c r="AG44" s="148"/>
    </row>
    <row r="45" spans="1:33" s="149" customFormat="1" ht="15">
      <c r="A45" s="150" t="s">
        <v>136</v>
      </c>
      <c r="B45" s="45">
        <v>1023.6</v>
      </c>
      <c r="C45" s="151">
        <v>1283.2</v>
      </c>
      <c r="D45" s="45">
        <v>305.8</v>
      </c>
      <c r="E45" s="142">
        <f t="shared" si="2"/>
        <v>149.9</v>
      </c>
      <c r="F45" s="45">
        <v>33.8</v>
      </c>
      <c r="G45" s="45">
        <v>61.7</v>
      </c>
      <c r="H45" s="152"/>
      <c r="I45" s="45"/>
      <c r="J45" s="45">
        <v>54.4</v>
      </c>
      <c r="K45" s="153"/>
      <c r="L45" s="154"/>
      <c r="M45" s="45"/>
      <c r="N45" s="166">
        <f t="shared" si="1"/>
        <v>2762.5000000000005</v>
      </c>
      <c r="O45" s="148"/>
      <c r="P45" s="148"/>
      <c r="Q45" s="148"/>
      <c r="R45" s="148"/>
      <c r="S45" s="148"/>
      <c r="T45" s="148"/>
      <c r="U45" s="148"/>
      <c r="V45" s="148"/>
      <c r="W45" s="148"/>
      <c r="X45" s="148"/>
      <c r="Y45" s="148"/>
      <c r="Z45" s="148"/>
      <c r="AA45" s="148"/>
      <c r="AB45" s="148"/>
      <c r="AC45" s="148"/>
      <c r="AD45" s="148"/>
      <c r="AE45" s="148"/>
      <c r="AF45" s="148"/>
      <c r="AG45" s="148"/>
    </row>
    <row r="46" spans="1:33" s="149" customFormat="1" ht="15">
      <c r="A46" s="150" t="s">
        <v>137</v>
      </c>
      <c r="B46" s="45">
        <v>762.9</v>
      </c>
      <c r="C46" s="151">
        <v>115.7</v>
      </c>
      <c r="D46" s="45">
        <v>487.1</v>
      </c>
      <c r="E46" s="142">
        <f t="shared" si="2"/>
        <v>79.9</v>
      </c>
      <c r="F46" s="45">
        <v>20.2</v>
      </c>
      <c r="G46" s="45">
        <v>17.7</v>
      </c>
      <c r="H46" s="152"/>
      <c r="I46" s="45"/>
      <c r="J46" s="45">
        <v>42</v>
      </c>
      <c r="K46" s="153"/>
      <c r="L46" s="154"/>
      <c r="M46" s="45"/>
      <c r="N46" s="166">
        <f t="shared" si="1"/>
        <v>1445.6000000000001</v>
      </c>
      <c r="O46" s="148"/>
      <c r="P46" s="148"/>
      <c r="Q46" s="148"/>
      <c r="R46" s="148"/>
      <c r="S46" s="148"/>
      <c r="T46" s="148"/>
      <c r="U46" s="148"/>
      <c r="V46" s="148"/>
      <c r="W46" s="148"/>
      <c r="X46" s="148"/>
      <c r="Y46" s="148"/>
      <c r="Z46" s="148"/>
      <c r="AA46" s="148"/>
      <c r="AB46" s="148"/>
      <c r="AC46" s="148"/>
      <c r="AD46" s="148"/>
      <c r="AE46" s="148"/>
      <c r="AF46" s="148"/>
      <c r="AG46" s="148"/>
    </row>
    <row r="47" spans="1:33" s="149" customFormat="1" ht="15">
      <c r="A47" s="150" t="s">
        <v>138</v>
      </c>
      <c r="B47" s="45">
        <v>1204.2</v>
      </c>
      <c r="C47" s="151">
        <v>1114.8</v>
      </c>
      <c r="D47" s="45">
        <v>216.3</v>
      </c>
      <c r="E47" s="142">
        <f t="shared" si="2"/>
        <v>81.7</v>
      </c>
      <c r="F47" s="45">
        <v>25.6</v>
      </c>
      <c r="G47" s="45">
        <v>32.1</v>
      </c>
      <c r="H47" s="152"/>
      <c r="I47" s="45"/>
      <c r="J47" s="45">
        <v>24</v>
      </c>
      <c r="K47" s="153"/>
      <c r="L47" s="154"/>
      <c r="M47" s="45"/>
      <c r="N47" s="166">
        <f t="shared" si="1"/>
        <v>2617</v>
      </c>
      <c r="O47" s="148"/>
      <c r="P47" s="148"/>
      <c r="Q47" s="148"/>
      <c r="R47" s="148"/>
      <c r="S47" s="148"/>
      <c r="T47" s="148"/>
      <c r="U47" s="148"/>
      <c r="V47" s="148"/>
      <c r="W47" s="148"/>
      <c r="X47" s="148"/>
      <c r="Y47" s="148"/>
      <c r="Z47" s="148"/>
      <c r="AA47" s="148"/>
      <c r="AB47" s="148"/>
      <c r="AC47" s="148"/>
      <c r="AD47" s="148"/>
      <c r="AE47" s="148"/>
      <c r="AF47" s="148"/>
      <c r="AG47" s="148"/>
    </row>
    <row r="48" spans="1:33" s="149" customFormat="1" ht="15">
      <c r="A48" s="150" t="s">
        <v>139</v>
      </c>
      <c r="B48" s="45">
        <v>970.4</v>
      </c>
      <c r="C48" s="151">
        <v>222.8</v>
      </c>
      <c r="D48" s="45">
        <v>834.2</v>
      </c>
      <c r="E48" s="142">
        <f t="shared" si="2"/>
        <v>113.2</v>
      </c>
      <c r="F48" s="45">
        <v>39.6</v>
      </c>
      <c r="G48" s="45">
        <v>32.1</v>
      </c>
      <c r="H48" s="152"/>
      <c r="I48" s="45"/>
      <c r="J48" s="45">
        <v>41.5</v>
      </c>
      <c r="K48" s="153"/>
      <c r="L48" s="154"/>
      <c r="M48" s="45"/>
      <c r="N48" s="166">
        <f t="shared" si="1"/>
        <v>2140.6</v>
      </c>
      <c r="O48" s="148"/>
      <c r="P48" s="148"/>
      <c r="Q48" s="148"/>
      <c r="R48" s="148"/>
      <c r="S48" s="148"/>
      <c r="T48" s="148"/>
      <c r="U48" s="148"/>
      <c r="V48" s="148"/>
      <c r="W48" s="148"/>
      <c r="X48" s="148"/>
      <c r="Y48" s="148"/>
      <c r="Z48" s="148"/>
      <c r="AA48" s="148"/>
      <c r="AB48" s="148"/>
      <c r="AC48" s="148"/>
      <c r="AD48" s="148"/>
      <c r="AE48" s="148"/>
      <c r="AF48" s="148"/>
      <c r="AG48" s="148"/>
    </row>
    <row r="49" spans="1:33" s="149" customFormat="1" ht="15">
      <c r="A49" s="150" t="s">
        <v>140</v>
      </c>
      <c r="B49" s="45">
        <v>3106.9</v>
      </c>
      <c r="C49" s="151">
        <v>3213</v>
      </c>
      <c r="D49" s="45">
        <v>970.8</v>
      </c>
      <c r="E49" s="142">
        <f t="shared" si="2"/>
        <v>499.9</v>
      </c>
      <c r="F49" s="45">
        <v>118.1</v>
      </c>
      <c r="G49" s="45">
        <v>219.2</v>
      </c>
      <c r="H49" s="152"/>
      <c r="I49" s="45"/>
      <c r="J49" s="45">
        <v>162.6</v>
      </c>
      <c r="K49" s="153"/>
      <c r="L49" s="154"/>
      <c r="M49" s="45"/>
      <c r="N49" s="166">
        <f t="shared" si="1"/>
        <v>7790.599999999999</v>
      </c>
      <c r="O49" s="148"/>
      <c r="P49" s="148"/>
      <c r="Q49" s="148"/>
      <c r="R49" s="148"/>
      <c r="S49" s="148"/>
      <c r="T49" s="148"/>
      <c r="U49" s="148"/>
      <c r="V49" s="148"/>
      <c r="W49" s="148"/>
      <c r="X49" s="148"/>
      <c r="Y49" s="148"/>
      <c r="Z49" s="148"/>
      <c r="AA49" s="148"/>
      <c r="AB49" s="148"/>
      <c r="AC49" s="148"/>
      <c r="AD49" s="148"/>
      <c r="AE49" s="148"/>
      <c r="AF49" s="148"/>
      <c r="AG49" s="148"/>
    </row>
    <row r="50" spans="1:33" s="149" customFormat="1" ht="15">
      <c r="A50" s="150" t="s">
        <v>141</v>
      </c>
      <c r="B50" s="45">
        <v>1469.4</v>
      </c>
      <c r="C50" s="151">
        <v>1682.7</v>
      </c>
      <c r="D50" s="45">
        <v>395.5</v>
      </c>
      <c r="E50" s="142">
        <f t="shared" si="2"/>
        <v>145.8</v>
      </c>
      <c r="F50" s="45">
        <v>31.4</v>
      </c>
      <c r="G50" s="45">
        <v>71.7</v>
      </c>
      <c r="H50" s="152"/>
      <c r="I50" s="45"/>
      <c r="J50" s="45">
        <v>42.7</v>
      </c>
      <c r="K50" s="153"/>
      <c r="L50" s="154"/>
      <c r="M50" s="45"/>
      <c r="N50" s="166">
        <f t="shared" si="1"/>
        <v>3693.4000000000005</v>
      </c>
      <c r="O50" s="148"/>
      <c r="P50" s="148"/>
      <c r="Q50" s="148"/>
      <c r="R50" s="148"/>
      <c r="S50" s="148"/>
      <c r="T50" s="148"/>
      <c r="U50" s="148"/>
      <c r="V50" s="148"/>
      <c r="W50" s="148"/>
      <c r="X50" s="148"/>
      <c r="Y50" s="148"/>
      <c r="Z50" s="148"/>
      <c r="AA50" s="148"/>
      <c r="AB50" s="148"/>
      <c r="AC50" s="148"/>
      <c r="AD50" s="148"/>
      <c r="AE50" s="148"/>
      <c r="AF50" s="148"/>
      <c r="AG50" s="148"/>
    </row>
    <row r="51" spans="1:33" s="149" customFormat="1" ht="15">
      <c r="A51" s="150" t="s">
        <v>142</v>
      </c>
      <c r="B51" s="45">
        <v>719.1</v>
      </c>
      <c r="C51" s="151">
        <v>1394</v>
      </c>
      <c r="D51" s="45">
        <v>418.9</v>
      </c>
      <c r="E51" s="142">
        <f t="shared" si="2"/>
        <v>205.1</v>
      </c>
      <c r="F51" s="45">
        <v>28.9</v>
      </c>
      <c r="G51" s="45">
        <v>84.6</v>
      </c>
      <c r="H51" s="152"/>
      <c r="I51" s="45"/>
      <c r="J51" s="45">
        <v>91.6</v>
      </c>
      <c r="K51" s="153"/>
      <c r="L51" s="154"/>
      <c r="M51" s="45"/>
      <c r="N51" s="166">
        <f t="shared" si="1"/>
        <v>2737.1</v>
      </c>
      <c r="O51" s="148"/>
      <c r="P51" s="148"/>
      <c r="Q51" s="148"/>
      <c r="R51" s="148"/>
      <c r="S51" s="148"/>
      <c r="T51" s="148"/>
      <c r="U51" s="148"/>
      <c r="V51" s="148"/>
      <c r="W51" s="148"/>
      <c r="X51" s="148"/>
      <c r="Y51" s="148"/>
      <c r="Z51" s="148"/>
      <c r="AA51" s="148"/>
      <c r="AB51" s="148"/>
      <c r="AC51" s="148"/>
      <c r="AD51" s="148"/>
      <c r="AE51" s="148"/>
      <c r="AF51" s="148"/>
      <c r="AG51" s="148"/>
    </row>
    <row r="52" spans="1:33" s="149" customFormat="1" ht="15">
      <c r="A52" s="150" t="s">
        <v>143</v>
      </c>
      <c r="B52" s="45">
        <v>1309.9</v>
      </c>
      <c r="C52" s="151">
        <v>522.5</v>
      </c>
      <c r="D52" s="45">
        <v>1066.1</v>
      </c>
      <c r="E52" s="142">
        <f t="shared" si="2"/>
        <v>94.9</v>
      </c>
      <c r="F52" s="45">
        <v>35.5</v>
      </c>
      <c r="G52" s="45">
        <v>30.7</v>
      </c>
      <c r="H52" s="152"/>
      <c r="I52" s="45"/>
      <c r="J52" s="45">
        <v>28.7</v>
      </c>
      <c r="K52" s="153"/>
      <c r="L52" s="154"/>
      <c r="M52" s="45"/>
      <c r="N52" s="166">
        <f t="shared" si="1"/>
        <v>2993.4</v>
      </c>
      <c r="O52" s="148"/>
      <c r="P52" s="148"/>
      <c r="Q52" s="148"/>
      <c r="R52" s="148"/>
      <c r="S52" s="148"/>
      <c r="T52" s="148"/>
      <c r="U52" s="148"/>
      <c r="V52" s="148"/>
      <c r="W52" s="148"/>
      <c r="X52" s="148"/>
      <c r="Y52" s="148"/>
      <c r="Z52" s="148"/>
      <c r="AA52" s="148"/>
      <c r="AB52" s="148"/>
      <c r="AC52" s="148"/>
      <c r="AD52" s="148"/>
      <c r="AE52" s="148"/>
      <c r="AF52" s="148"/>
      <c r="AG52" s="148"/>
    </row>
    <row r="53" spans="1:33" s="149" customFormat="1" ht="15">
      <c r="A53" s="150" t="s">
        <v>144</v>
      </c>
      <c r="B53" s="45">
        <v>2236.9</v>
      </c>
      <c r="C53" s="151">
        <v>1982.8</v>
      </c>
      <c r="D53" s="45">
        <v>850.3</v>
      </c>
      <c r="E53" s="142">
        <f t="shared" si="2"/>
        <v>341.1</v>
      </c>
      <c r="F53" s="45">
        <v>58.6</v>
      </c>
      <c r="G53" s="45">
        <v>159.4</v>
      </c>
      <c r="H53" s="152"/>
      <c r="I53" s="45"/>
      <c r="J53" s="45">
        <v>123.1</v>
      </c>
      <c r="K53" s="153"/>
      <c r="L53" s="154"/>
      <c r="M53" s="45"/>
      <c r="N53" s="166">
        <f t="shared" si="1"/>
        <v>5411.1</v>
      </c>
      <c r="O53" s="148"/>
      <c r="P53" s="148"/>
      <c r="Q53" s="148"/>
      <c r="R53" s="148"/>
      <c r="S53" s="148"/>
      <c r="T53" s="148"/>
      <c r="U53" s="148"/>
      <c r="V53" s="148"/>
      <c r="W53" s="148"/>
      <c r="X53" s="148"/>
      <c r="Y53" s="148"/>
      <c r="Z53" s="148"/>
      <c r="AA53" s="148"/>
      <c r="AB53" s="148"/>
      <c r="AC53" s="148"/>
      <c r="AD53" s="148"/>
      <c r="AE53" s="148"/>
      <c r="AF53" s="148"/>
      <c r="AG53" s="148"/>
    </row>
    <row r="54" spans="1:33" s="149" customFormat="1" ht="15">
      <c r="A54" s="150" t="s">
        <v>145</v>
      </c>
      <c r="B54" s="45">
        <v>1368.6</v>
      </c>
      <c r="C54" s="151">
        <v>437.3</v>
      </c>
      <c r="D54" s="45">
        <v>916</v>
      </c>
      <c r="E54" s="142">
        <f t="shared" si="2"/>
        <v>177.2</v>
      </c>
      <c r="F54" s="45">
        <v>36.8</v>
      </c>
      <c r="G54" s="45">
        <v>74.8</v>
      </c>
      <c r="H54" s="152"/>
      <c r="I54" s="45"/>
      <c r="J54" s="45">
        <v>65.6</v>
      </c>
      <c r="K54" s="153"/>
      <c r="L54" s="154"/>
      <c r="M54" s="45"/>
      <c r="N54" s="166">
        <f t="shared" si="1"/>
        <v>2899.0999999999995</v>
      </c>
      <c r="O54" s="148"/>
      <c r="P54" s="148"/>
      <c r="Q54" s="148"/>
      <c r="R54" s="148"/>
      <c r="S54" s="148"/>
      <c r="T54" s="148"/>
      <c r="U54" s="148"/>
      <c r="V54" s="148"/>
      <c r="W54" s="148"/>
      <c r="X54" s="148"/>
      <c r="Y54" s="148"/>
      <c r="Z54" s="148"/>
      <c r="AA54" s="148"/>
      <c r="AB54" s="148"/>
      <c r="AC54" s="148"/>
      <c r="AD54" s="148"/>
      <c r="AE54" s="148"/>
      <c r="AF54" s="148"/>
      <c r="AG54" s="148"/>
    </row>
    <row r="55" spans="1:33" s="149" customFormat="1" ht="15">
      <c r="A55" s="150" t="s">
        <v>146</v>
      </c>
      <c r="B55" s="45">
        <v>937.3</v>
      </c>
      <c r="C55" s="151">
        <v>257.7</v>
      </c>
      <c r="D55" s="45">
        <v>355.3</v>
      </c>
      <c r="E55" s="142">
        <f t="shared" si="2"/>
        <v>86.2</v>
      </c>
      <c r="F55" s="45">
        <v>14.9</v>
      </c>
      <c r="G55" s="45">
        <v>19.6</v>
      </c>
      <c r="H55" s="152"/>
      <c r="I55" s="45"/>
      <c r="J55" s="45">
        <v>51.7</v>
      </c>
      <c r="K55" s="153"/>
      <c r="L55" s="154"/>
      <c r="M55" s="45"/>
      <c r="N55" s="166">
        <f t="shared" si="1"/>
        <v>1636.5</v>
      </c>
      <c r="O55" s="148"/>
      <c r="P55" s="148"/>
      <c r="Q55" s="148"/>
      <c r="R55" s="148"/>
      <c r="S55" s="148"/>
      <c r="T55" s="148"/>
      <c r="U55" s="148"/>
      <c r="V55" s="148"/>
      <c r="W55" s="148"/>
      <c r="X55" s="148"/>
      <c r="Y55" s="148"/>
      <c r="Z55" s="148"/>
      <c r="AA55" s="148"/>
      <c r="AB55" s="148"/>
      <c r="AC55" s="148"/>
      <c r="AD55" s="148"/>
      <c r="AE55" s="148"/>
      <c r="AF55" s="148"/>
      <c r="AG55" s="148"/>
    </row>
    <row r="56" spans="1:33" s="149" customFormat="1" ht="15">
      <c r="A56" s="150" t="s">
        <v>147</v>
      </c>
      <c r="B56" s="45">
        <v>921.1</v>
      </c>
      <c r="C56" s="151">
        <v>563.9</v>
      </c>
      <c r="D56" s="45">
        <v>431.9</v>
      </c>
      <c r="E56" s="142">
        <f t="shared" si="2"/>
        <v>222.70000000000002</v>
      </c>
      <c r="F56" s="45">
        <v>33.5</v>
      </c>
      <c r="G56" s="45">
        <v>42.4</v>
      </c>
      <c r="H56" s="152"/>
      <c r="I56" s="45"/>
      <c r="J56" s="45">
        <v>146.8</v>
      </c>
      <c r="K56" s="153"/>
      <c r="L56" s="154"/>
      <c r="M56" s="45"/>
      <c r="N56" s="166">
        <f t="shared" si="1"/>
        <v>2139.6</v>
      </c>
      <c r="O56" s="148"/>
      <c r="P56" s="148"/>
      <c r="Q56" s="148"/>
      <c r="R56" s="148"/>
      <c r="S56" s="148"/>
      <c r="T56" s="148"/>
      <c r="U56" s="148"/>
      <c r="V56" s="148"/>
      <c r="W56" s="148"/>
      <c r="X56" s="148"/>
      <c r="Y56" s="148"/>
      <c r="Z56" s="148"/>
      <c r="AA56" s="148"/>
      <c r="AB56" s="148"/>
      <c r="AC56" s="148"/>
      <c r="AD56" s="148"/>
      <c r="AE56" s="148"/>
      <c r="AF56" s="148"/>
      <c r="AG56" s="148"/>
    </row>
    <row r="57" spans="1:33" s="149" customFormat="1" ht="15.75" thickBot="1">
      <c r="A57" s="156" t="s">
        <v>148</v>
      </c>
      <c r="B57" s="157"/>
      <c r="C57" s="158"/>
      <c r="D57" s="157"/>
      <c r="E57" s="157"/>
      <c r="F57" s="157"/>
      <c r="G57" s="157"/>
      <c r="H57" s="157"/>
      <c r="I57" s="157"/>
      <c r="J57" s="157"/>
      <c r="K57" s="157">
        <v>7136.8</v>
      </c>
      <c r="L57" s="159"/>
      <c r="M57" s="157">
        <v>19197.8</v>
      </c>
      <c r="N57" s="167">
        <f t="shared" si="1"/>
        <v>26334.6</v>
      </c>
      <c r="O57" s="148"/>
      <c r="P57" s="148"/>
      <c r="Q57" s="148"/>
      <c r="R57" s="148"/>
      <c r="S57" s="148"/>
      <c r="T57" s="148"/>
      <c r="U57" s="148"/>
      <c r="V57" s="148"/>
      <c r="W57" s="148"/>
      <c r="X57" s="148"/>
      <c r="Y57" s="148"/>
      <c r="Z57" s="148"/>
      <c r="AA57" s="148"/>
      <c r="AB57" s="148"/>
      <c r="AC57" s="148"/>
      <c r="AD57" s="148"/>
      <c r="AE57" s="148"/>
      <c r="AF57" s="148"/>
      <c r="AG57" s="148"/>
    </row>
    <row r="58" spans="1:33" s="105" customFormat="1" ht="18" customHeight="1" thickBot="1">
      <c r="A58" s="160" t="s">
        <v>149</v>
      </c>
      <c r="B58" s="161">
        <f aca="true" t="shared" si="3" ref="B58:N58">SUM(B12:B57)</f>
        <v>135671.59999999998</v>
      </c>
      <c r="C58" s="162">
        <f t="shared" si="3"/>
        <v>214383.2</v>
      </c>
      <c r="D58" s="161">
        <f t="shared" si="3"/>
        <v>21494.699999999997</v>
      </c>
      <c r="E58" s="161">
        <f t="shared" si="3"/>
        <v>76175.4</v>
      </c>
      <c r="F58" s="161">
        <f t="shared" si="3"/>
        <v>47411.3</v>
      </c>
      <c r="G58" s="161">
        <f t="shared" si="3"/>
        <v>13601.200000000006</v>
      </c>
      <c r="H58" s="161">
        <f t="shared" si="3"/>
        <v>177.4</v>
      </c>
      <c r="I58" s="161">
        <f t="shared" si="3"/>
        <v>2141.1000000000004</v>
      </c>
      <c r="J58" s="161">
        <f t="shared" si="3"/>
        <v>12844.400000000003</v>
      </c>
      <c r="K58" s="161">
        <f t="shared" si="3"/>
        <v>7136.8</v>
      </c>
      <c r="L58" s="161">
        <f t="shared" si="3"/>
        <v>524.8</v>
      </c>
      <c r="M58" s="161">
        <f t="shared" si="3"/>
        <v>19197.8</v>
      </c>
      <c r="N58" s="168">
        <f t="shared" si="3"/>
        <v>474584.2999999999</v>
      </c>
      <c r="O58" s="148"/>
      <c r="P58" s="148"/>
      <c r="Q58" s="148"/>
      <c r="R58" s="148"/>
      <c r="S58" s="148"/>
      <c r="T58" s="148"/>
      <c r="U58" s="148"/>
      <c r="V58" s="148"/>
      <c r="W58" s="148"/>
      <c r="X58" s="148"/>
      <c r="Y58" s="148"/>
      <c r="Z58" s="148"/>
      <c r="AA58" s="148"/>
      <c r="AB58" s="148"/>
      <c r="AC58" s="148"/>
      <c r="AD58" s="148"/>
      <c r="AE58" s="148"/>
      <c r="AF58" s="148"/>
      <c r="AG58" s="148"/>
    </row>
    <row r="59" spans="3:33" ht="15">
      <c r="C59" s="32"/>
      <c r="E59" s="32"/>
      <c r="M59" s="163"/>
      <c r="N59" s="164"/>
      <c r="O59" s="148"/>
      <c r="P59" s="148"/>
      <c r="Q59" s="148"/>
      <c r="R59" s="148"/>
      <c r="S59" s="148"/>
      <c r="T59" s="148"/>
      <c r="U59" s="148"/>
      <c r="V59" s="148"/>
      <c r="W59" s="148"/>
      <c r="X59" s="148"/>
      <c r="Y59" s="148"/>
      <c r="Z59" s="148"/>
      <c r="AA59" s="148"/>
      <c r="AB59" s="148"/>
      <c r="AC59" s="148"/>
      <c r="AD59" s="148"/>
      <c r="AE59" s="148"/>
      <c r="AF59" s="148"/>
      <c r="AG59" s="148"/>
    </row>
    <row r="60" spans="13:33" ht="15">
      <c r="M60" s="163"/>
      <c r="N60" s="164"/>
      <c r="O60" s="148"/>
      <c r="P60" s="148"/>
      <c r="Q60" s="148"/>
      <c r="R60" s="148"/>
      <c r="S60" s="148"/>
      <c r="T60" s="148"/>
      <c r="U60" s="148"/>
      <c r="V60" s="148"/>
      <c r="W60" s="148"/>
      <c r="X60" s="148"/>
      <c r="Y60" s="148"/>
      <c r="Z60" s="148"/>
      <c r="AA60" s="148"/>
      <c r="AB60" s="148"/>
      <c r="AC60" s="148"/>
      <c r="AD60" s="148"/>
      <c r="AE60" s="148"/>
      <c r="AF60" s="148"/>
      <c r="AG60" s="148"/>
    </row>
    <row r="61" spans="6:33" ht="15">
      <c r="F61" s="32"/>
      <c r="M61" s="163"/>
      <c r="N61" s="164"/>
      <c r="O61" s="148"/>
      <c r="P61" s="148"/>
      <c r="Q61" s="148"/>
      <c r="R61" s="148"/>
      <c r="S61" s="148"/>
      <c r="T61" s="148"/>
      <c r="U61" s="148"/>
      <c r="V61" s="148"/>
      <c r="W61" s="148"/>
      <c r="X61" s="148"/>
      <c r="Y61" s="148"/>
      <c r="Z61" s="148"/>
      <c r="AA61" s="148"/>
      <c r="AB61" s="148"/>
      <c r="AC61" s="148"/>
      <c r="AD61" s="148"/>
      <c r="AE61" s="148"/>
      <c r="AF61" s="148"/>
      <c r="AG61" s="148"/>
    </row>
    <row r="62" spans="13:33" ht="15">
      <c r="M62" s="163"/>
      <c r="N62" s="164"/>
      <c r="O62" s="148"/>
      <c r="P62" s="148"/>
      <c r="Q62" s="148"/>
      <c r="R62" s="148"/>
      <c r="S62" s="148"/>
      <c r="T62" s="148"/>
      <c r="U62" s="148"/>
      <c r="V62" s="148"/>
      <c r="W62" s="148"/>
      <c r="X62" s="148"/>
      <c r="Y62" s="148"/>
      <c r="Z62" s="148"/>
      <c r="AA62" s="148"/>
      <c r="AB62" s="148"/>
      <c r="AC62" s="148"/>
      <c r="AD62" s="148"/>
      <c r="AE62" s="148"/>
      <c r="AF62" s="148"/>
      <c r="AG62" s="148"/>
    </row>
    <row r="63" spans="13:33" ht="15">
      <c r="M63" s="163"/>
      <c r="N63" s="164"/>
      <c r="O63" s="148"/>
      <c r="P63" s="148"/>
      <c r="Q63" s="148"/>
      <c r="R63" s="148"/>
      <c r="S63" s="148"/>
      <c r="T63" s="148"/>
      <c r="U63" s="148"/>
      <c r="V63" s="148"/>
      <c r="W63" s="148"/>
      <c r="X63" s="148"/>
      <c r="Y63" s="148"/>
      <c r="Z63" s="148"/>
      <c r="AA63" s="148"/>
      <c r="AB63" s="148"/>
      <c r="AC63" s="148"/>
      <c r="AD63" s="148"/>
      <c r="AE63" s="148"/>
      <c r="AF63" s="148"/>
      <c r="AG63" s="148"/>
    </row>
    <row r="64" spans="13:33" ht="15">
      <c r="M64" s="163"/>
      <c r="N64" s="164"/>
      <c r="O64" s="148"/>
      <c r="P64" s="148"/>
      <c r="Q64" s="148"/>
      <c r="R64" s="148"/>
      <c r="S64" s="148"/>
      <c r="T64" s="148"/>
      <c r="U64" s="148"/>
      <c r="V64" s="148"/>
      <c r="W64" s="148"/>
      <c r="X64" s="148"/>
      <c r="Y64" s="148"/>
      <c r="Z64" s="148"/>
      <c r="AA64" s="148"/>
      <c r="AB64" s="148"/>
      <c r="AC64" s="148"/>
      <c r="AD64" s="148"/>
      <c r="AE64" s="148"/>
      <c r="AF64" s="148"/>
      <c r="AG64" s="148"/>
    </row>
    <row r="65" spans="13:33" ht="15">
      <c r="M65" s="163"/>
      <c r="N65" s="164"/>
      <c r="O65" s="148"/>
      <c r="P65" s="148"/>
      <c r="Q65" s="148"/>
      <c r="R65" s="148"/>
      <c r="S65" s="148"/>
      <c r="T65" s="148"/>
      <c r="U65" s="148"/>
      <c r="V65" s="148"/>
      <c r="W65" s="148"/>
      <c r="X65" s="148"/>
      <c r="Y65" s="148"/>
      <c r="Z65" s="148"/>
      <c r="AA65" s="148"/>
      <c r="AB65" s="148"/>
      <c r="AC65" s="148"/>
      <c r="AD65" s="148"/>
      <c r="AE65" s="148"/>
      <c r="AF65" s="148"/>
      <c r="AG65" s="148"/>
    </row>
    <row r="66" spans="13:33" ht="15">
      <c r="M66" s="163"/>
      <c r="N66" s="164"/>
      <c r="O66" s="148"/>
      <c r="P66" s="148"/>
      <c r="Q66" s="148"/>
      <c r="R66" s="148"/>
      <c r="S66" s="148"/>
      <c r="T66" s="148"/>
      <c r="U66" s="148"/>
      <c r="V66" s="148"/>
      <c r="W66" s="148"/>
      <c r="X66" s="148"/>
      <c r="Y66" s="148"/>
      <c r="Z66" s="148"/>
      <c r="AA66" s="148"/>
      <c r="AB66" s="148"/>
      <c r="AC66" s="148"/>
      <c r="AD66" s="148"/>
      <c r="AE66" s="148"/>
      <c r="AF66" s="148"/>
      <c r="AG66" s="148"/>
    </row>
    <row r="67" spans="13:33" ht="15">
      <c r="M67" s="163"/>
      <c r="N67" s="164"/>
      <c r="O67" s="148"/>
      <c r="P67" s="148"/>
      <c r="Q67" s="148"/>
      <c r="R67" s="148"/>
      <c r="S67" s="148"/>
      <c r="T67" s="148"/>
      <c r="U67" s="148"/>
      <c r="V67" s="148"/>
      <c r="W67" s="148"/>
      <c r="X67" s="148"/>
      <c r="Y67" s="148"/>
      <c r="Z67" s="148"/>
      <c r="AA67" s="148"/>
      <c r="AB67" s="148"/>
      <c r="AC67" s="148"/>
      <c r="AD67" s="148"/>
      <c r="AE67" s="148"/>
      <c r="AF67" s="148"/>
      <c r="AG67" s="148"/>
    </row>
    <row r="68" spans="13:33" ht="15">
      <c r="M68" s="163"/>
      <c r="N68" s="164"/>
      <c r="O68" s="148"/>
      <c r="P68" s="148"/>
      <c r="Q68" s="148"/>
      <c r="R68" s="148"/>
      <c r="S68" s="148"/>
      <c r="T68" s="148"/>
      <c r="U68" s="148"/>
      <c r="V68" s="148"/>
      <c r="W68" s="148"/>
      <c r="X68" s="148"/>
      <c r="Y68" s="148"/>
      <c r="Z68" s="148"/>
      <c r="AA68" s="148"/>
      <c r="AB68" s="148"/>
      <c r="AC68" s="148"/>
      <c r="AD68" s="148"/>
      <c r="AE68" s="148"/>
      <c r="AF68" s="148"/>
      <c r="AG68" s="148"/>
    </row>
    <row r="69" spans="13:33" ht="15">
      <c r="M69" s="163"/>
      <c r="N69" s="164"/>
      <c r="O69" s="148"/>
      <c r="P69" s="148"/>
      <c r="Q69" s="148"/>
      <c r="R69" s="148"/>
      <c r="S69" s="148"/>
      <c r="T69" s="148"/>
      <c r="U69" s="148"/>
      <c r="V69" s="148"/>
      <c r="W69" s="148"/>
      <c r="X69" s="148"/>
      <c r="Y69" s="148"/>
      <c r="Z69" s="148"/>
      <c r="AA69" s="148"/>
      <c r="AB69" s="148"/>
      <c r="AC69" s="148"/>
      <c r="AD69" s="148"/>
      <c r="AE69" s="148"/>
      <c r="AF69" s="148"/>
      <c r="AG69" s="148"/>
    </row>
    <row r="70" spans="13:33" ht="15">
      <c r="M70" s="163"/>
      <c r="N70" s="164"/>
      <c r="O70" s="148"/>
      <c r="P70" s="148"/>
      <c r="Q70" s="148"/>
      <c r="R70" s="148"/>
      <c r="S70" s="148"/>
      <c r="T70" s="148"/>
      <c r="U70" s="148"/>
      <c r="V70" s="148"/>
      <c r="W70" s="148"/>
      <c r="X70" s="148"/>
      <c r="Y70" s="148"/>
      <c r="Z70" s="148"/>
      <c r="AA70" s="148"/>
      <c r="AB70" s="148"/>
      <c r="AC70" s="148"/>
      <c r="AD70" s="148"/>
      <c r="AE70" s="148"/>
      <c r="AF70" s="148"/>
      <c r="AG70" s="148"/>
    </row>
    <row r="71" spans="13:33" ht="15">
      <c r="M71" s="163"/>
      <c r="N71" s="164"/>
      <c r="O71" s="148"/>
      <c r="P71" s="148"/>
      <c r="Q71" s="148"/>
      <c r="R71" s="148"/>
      <c r="S71" s="148"/>
      <c r="T71" s="148"/>
      <c r="U71" s="148"/>
      <c r="V71" s="148"/>
      <c r="W71" s="148"/>
      <c r="X71" s="148"/>
      <c r="Y71" s="148"/>
      <c r="Z71" s="148"/>
      <c r="AA71" s="148"/>
      <c r="AB71" s="148"/>
      <c r="AC71" s="148"/>
      <c r="AD71" s="148"/>
      <c r="AE71" s="148"/>
      <c r="AF71" s="148"/>
      <c r="AG71" s="148"/>
    </row>
    <row r="72" spans="13:33" ht="15">
      <c r="M72" s="163"/>
      <c r="N72" s="164"/>
      <c r="O72" s="148"/>
      <c r="P72" s="148"/>
      <c r="Q72" s="148"/>
      <c r="R72" s="148"/>
      <c r="S72" s="148"/>
      <c r="T72" s="148"/>
      <c r="U72" s="148"/>
      <c r="V72" s="148"/>
      <c r="W72" s="148"/>
      <c r="X72" s="148"/>
      <c r="Y72" s="148"/>
      <c r="Z72" s="148"/>
      <c r="AA72" s="148"/>
      <c r="AB72" s="148"/>
      <c r="AC72" s="148"/>
      <c r="AD72" s="148"/>
      <c r="AE72" s="148"/>
      <c r="AF72" s="148"/>
      <c r="AG72" s="148"/>
    </row>
    <row r="73" spans="13:33" ht="15">
      <c r="M73" s="163"/>
      <c r="N73" s="164"/>
      <c r="O73" s="148"/>
      <c r="P73" s="148"/>
      <c r="Q73" s="148"/>
      <c r="R73" s="148"/>
      <c r="S73" s="148"/>
      <c r="T73" s="148"/>
      <c r="U73" s="148"/>
      <c r="V73" s="148"/>
      <c r="W73" s="148"/>
      <c r="X73" s="148"/>
      <c r="Y73" s="148"/>
      <c r="Z73" s="148"/>
      <c r="AA73" s="148"/>
      <c r="AB73" s="148"/>
      <c r="AC73" s="148"/>
      <c r="AD73" s="148"/>
      <c r="AE73" s="148"/>
      <c r="AF73" s="148"/>
      <c r="AG73" s="148"/>
    </row>
    <row r="74" spans="13:33" ht="15">
      <c r="M74" s="163"/>
      <c r="N74" s="164"/>
      <c r="O74" s="148"/>
      <c r="P74" s="148"/>
      <c r="Q74" s="148"/>
      <c r="R74" s="148"/>
      <c r="S74" s="148"/>
      <c r="T74" s="148"/>
      <c r="U74" s="148"/>
      <c r="V74" s="148"/>
      <c r="W74" s="148"/>
      <c r="X74" s="148"/>
      <c r="Y74" s="148"/>
      <c r="Z74" s="148"/>
      <c r="AA74" s="148"/>
      <c r="AB74" s="148"/>
      <c r="AC74" s="148"/>
      <c r="AD74" s="148"/>
      <c r="AE74" s="148"/>
      <c r="AF74" s="148"/>
      <c r="AG74" s="148"/>
    </row>
    <row r="75" spans="13:33" ht="15">
      <c r="M75" s="163"/>
      <c r="N75" s="164"/>
      <c r="O75" s="148"/>
      <c r="P75" s="148"/>
      <c r="Q75" s="148"/>
      <c r="R75" s="148"/>
      <c r="S75" s="148"/>
      <c r="T75" s="148"/>
      <c r="U75" s="148"/>
      <c r="V75" s="148"/>
      <c r="W75" s="148"/>
      <c r="X75" s="148"/>
      <c r="Y75" s="148"/>
      <c r="Z75" s="148"/>
      <c r="AA75" s="148"/>
      <c r="AB75" s="148"/>
      <c r="AC75" s="148"/>
      <c r="AD75" s="148"/>
      <c r="AE75" s="148"/>
      <c r="AF75" s="148"/>
      <c r="AG75" s="148"/>
    </row>
    <row r="76" spans="13:33" ht="15">
      <c r="M76" s="163"/>
      <c r="N76" s="164"/>
      <c r="O76" s="148"/>
      <c r="P76" s="148"/>
      <c r="Q76" s="148"/>
      <c r="R76" s="148"/>
      <c r="S76" s="148"/>
      <c r="T76" s="148"/>
      <c r="U76" s="148"/>
      <c r="V76" s="148"/>
      <c r="W76" s="148"/>
      <c r="X76" s="148"/>
      <c r="Y76" s="148"/>
      <c r="Z76" s="148"/>
      <c r="AA76" s="148"/>
      <c r="AB76" s="148"/>
      <c r="AC76" s="148"/>
      <c r="AD76" s="148"/>
      <c r="AE76" s="148"/>
      <c r="AF76" s="148"/>
      <c r="AG76" s="148"/>
    </row>
    <row r="77" spans="13:33" ht="15">
      <c r="M77" s="163"/>
      <c r="N77" s="164"/>
      <c r="O77" s="148"/>
      <c r="P77" s="148"/>
      <c r="Q77" s="148"/>
      <c r="R77" s="148"/>
      <c r="S77" s="148"/>
      <c r="T77" s="148"/>
      <c r="U77" s="148"/>
      <c r="V77" s="148"/>
      <c r="W77" s="148"/>
      <c r="X77" s="148"/>
      <c r="Y77" s="148"/>
      <c r="Z77" s="148"/>
      <c r="AA77" s="148"/>
      <c r="AB77" s="148"/>
      <c r="AC77" s="148"/>
      <c r="AD77" s="148"/>
      <c r="AE77" s="148"/>
      <c r="AF77" s="148"/>
      <c r="AG77" s="148"/>
    </row>
    <row r="78" spans="13:33" ht="15">
      <c r="M78" s="163"/>
      <c r="N78" s="164"/>
      <c r="O78" s="148"/>
      <c r="P78" s="148"/>
      <c r="Q78" s="148"/>
      <c r="R78" s="148"/>
      <c r="S78" s="148"/>
      <c r="T78" s="148"/>
      <c r="U78" s="148"/>
      <c r="V78" s="148"/>
      <c r="W78" s="148"/>
      <c r="X78" s="148"/>
      <c r="Y78" s="148"/>
      <c r="Z78" s="148"/>
      <c r="AA78" s="148"/>
      <c r="AB78" s="148"/>
      <c r="AC78" s="148"/>
      <c r="AD78" s="148"/>
      <c r="AE78" s="148"/>
      <c r="AF78" s="148"/>
      <c r="AG78" s="148"/>
    </row>
    <row r="79" spans="13:33" ht="15">
      <c r="M79" s="163"/>
      <c r="N79" s="164"/>
      <c r="O79" s="148"/>
      <c r="P79" s="148"/>
      <c r="Q79" s="148"/>
      <c r="R79" s="148"/>
      <c r="S79" s="148"/>
      <c r="T79" s="148"/>
      <c r="U79" s="148"/>
      <c r="V79" s="148"/>
      <c r="W79" s="148"/>
      <c r="X79" s="148"/>
      <c r="Y79" s="148"/>
      <c r="Z79" s="148"/>
      <c r="AA79" s="148"/>
      <c r="AB79" s="148"/>
      <c r="AC79" s="148"/>
      <c r="AD79" s="148"/>
      <c r="AE79" s="148"/>
      <c r="AF79" s="148"/>
      <c r="AG79" s="148"/>
    </row>
    <row r="80" spans="13:33" ht="15">
      <c r="M80" s="163"/>
      <c r="N80" s="164"/>
      <c r="O80" s="148"/>
      <c r="P80" s="148"/>
      <c r="Q80" s="148"/>
      <c r="R80" s="148"/>
      <c r="S80" s="148"/>
      <c r="T80" s="148"/>
      <c r="U80" s="148"/>
      <c r="V80" s="148"/>
      <c r="W80" s="148"/>
      <c r="X80" s="148"/>
      <c r="Y80" s="148"/>
      <c r="Z80" s="148"/>
      <c r="AA80" s="148"/>
      <c r="AB80" s="148"/>
      <c r="AC80" s="148"/>
      <c r="AD80" s="148"/>
      <c r="AE80" s="148"/>
      <c r="AF80" s="148"/>
      <c r="AG80" s="148"/>
    </row>
    <row r="81" spans="13:33" ht="15">
      <c r="M81" s="163"/>
      <c r="N81" s="164"/>
      <c r="O81" s="148"/>
      <c r="P81" s="148"/>
      <c r="Q81" s="148"/>
      <c r="R81" s="148"/>
      <c r="S81" s="148"/>
      <c r="T81" s="148"/>
      <c r="U81" s="148"/>
      <c r="V81" s="148"/>
      <c r="W81" s="148"/>
      <c r="X81" s="148"/>
      <c r="Y81" s="148"/>
      <c r="Z81" s="148"/>
      <c r="AA81" s="148"/>
      <c r="AB81" s="148"/>
      <c r="AC81" s="148"/>
      <c r="AD81" s="148"/>
      <c r="AE81" s="148"/>
      <c r="AF81" s="148"/>
      <c r="AG81" s="148"/>
    </row>
    <row r="82" spans="13:33" ht="15">
      <c r="M82" s="163"/>
      <c r="N82" s="164"/>
      <c r="O82" s="148"/>
      <c r="P82" s="148"/>
      <c r="Q82" s="148"/>
      <c r="R82" s="148"/>
      <c r="S82" s="148"/>
      <c r="T82" s="148"/>
      <c r="U82" s="148"/>
      <c r="V82" s="148"/>
      <c r="W82" s="148"/>
      <c r="X82" s="148"/>
      <c r="Y82" s="148"/>
      <c r="Z82" s="148"/>
      <c r="AA82" s="148"/>
      <c r="AB82" s="148"/>
      <c r="AC82" s="148"/>
      <c r="AD82" s="148"/>
      <c r="AE82" s="148"/>
      <c r="AF82" s="148"/>
      <c r="AG82" s="148"/>
    </row>
    <row r="83" spans="13:33" ht="15">
      <c r="M83" s="163"/>
      <c r="N83" s="164"/>
      <c r="O83" s="148"/>
      <c r="P83" s="148"/>
      <c r="Q83" s="148"/>
      <c r="R83" s="148"/>
      <c r="S83" s="148"/>
      <c r="T83" s="148"/>
      <c r="U83" s="148"/>
      <c r="V83" s="148"/>
      <c r="W83" s="148"/>
      <c r="X83" s="148"/>
      <c r="Y83" s="148"/>
      <c r="Z83" s="148"/>
      <c r="AA83" s="148"/>
      <c r="AB83" s="148"/>
      <c r="AC83" s="148"/>
      <c r="AD83" s="148"/>
      <c r="AE83" s="148"/>
      <c r="AF83" s="148"/>
      <c r="AG83" s="148"/>
    </row>
    <row r="84" spans="13:33" ht="15">
      <c r="M84" s="163"/>
      <c r="N84" s="164"/>
      <c r="O84" s="148"/>
      <c r="P84" s="148"/>
      <c r="Q84" s="148"/>
      <c r="R84" s="148"/>
      <c r="S84" s="148"/>
      <c r="T84" s="148"/>
      <c r="U84" s="148"/>
      <c r="V84" s="148"/>
      <c r="W84" s="148"/>
      <c r="X84" s="148"/>
      <c r="Y84" s="148"/>
      <c r="Z84" s="148"/>
      <c r="AA84" s="148"/>
      <c r="AB84" s="148"/>
      <c r="AC84" s="148"/>
      <c r="AD84" s="148"/>
      <c r="AE84" s="148"/>
      <c r="AF84" s="148"/>
      <c r="AG84" s="148"/>
    </row>
    <row r="85" spans="13:33" ht="15">
      <c r="M85" s="163"/>
      <c r="N85" s="164"/>
      <c r="O85" s="148"/>
      <c r="P85" s="148"/>
      <c r="Q85" s="148"/>
      <c r="R85" s="148"/>
      <c r="S85" s="148"/>
      <c r="T85" s="148"/>
      <c r="U85" s="148"/>
      <c r="V85" s="148"/>
      <c r="W85" s="148"/>
      <c r="X85" s="148"/>
      <c r="Y85" s="148"/>
      <c r="Z85" s="148"/>
      <c r="AA85" s="148"/>
      <c r="AB85" s="148"/>
      <c r="AC85" s="148"/>
      <c r="AD85" s="148"/>
      <c r="AE85" s="148"/>
      <c r="AF85" s="148"/>
      <c r="AG85" s="148"/>
    </row>
    <row r="86" spans="13:33" ht="15">
      <c r="M86" s="163"/>
      <c r="N86" s="164"/>
      <c r="O86" s="148"/>
      <c r="P86" s="148"/>
      <c r="Q86" s="148"/>
      <c r="R86" s="148"/>
      <c r="S86" s="148"/>
      <c r="T86" s="148"/>
      <c r="U86" s="148"/>
      <c r="V86" s="148"/>
      <c r="W86" s="148"/>
      <c r="X86" s="148"/>
      <c r="Y86" s="148"/>
      <c r="Z86" s="148"/>
      <c r="AA86" s="148"/>
      <c r="AB86" s="148"/>
      <c r="AC86" s="148"/>
      <c r="AD86" s="148"/>
      <c r="AE86" s="148"/>
      <c r="AF86" s="148"/>
      <c r="AG86" s="148"/>
    </row>
    <row r="87" spans="13:33" ht="15">
      <c r="M87" s="163"/>
      <c r="N87" s="164"/>
      <c r="O87" s="148"/>
      <c r="P87" s="148"/>
      <c r="Q87" s="148"/>
      <c r="R87" s="148"/>
      <c r="S87" s="148"/>
      <c r="T87" s="148"/>
      <c r="U87" s="148"/>
      <c r="V87" s="148"/>
      <c r="W87" s="148"/>
      <c r="X87" s="148"/>
      <c r="Y87" s="148"/>
      <c r="Z87" s="148"/>
      <c r="AA87" s="148"/>
      <c r="AB87" s="148"/>
      <c r="AC87" s="148"/>
      <c r="AD87" s="148"/>
      <c r="AE87" s="148"/>
      <c r="AF87" s="148"/>
      <c r="AG87" s="148"/>
    </row>
    <row r="88" spans="13:33" ht="15">
      <c r="M88" s="163"/>
      <c r="N88" s="164"/>
      <c r="O88" s="148"/>
      <c r="P88" s="148"/>
      <c r="Q88" s="148"/>
      <c r="R88" s="148"/>
      <c r="S88" s="148"/>
      <c r="T88" s="148"/>
      <c r="U88" s="148"/>
      <c r="V88" s="148"/>
      <c r="W88" s="148"/>
      <c r="X88" s="148"/>
      <c r="Y88" s="148"/>
      <c r="Z88" s="148"/>
      <c r="AA88" s="148"/>
      <c r="AB88" s="148"/>
      <c r="AC88" s="148"/>
      <c r="AD88" s="148"/>
      <c r="AE88" s="148"/>
      <c r="AF88" s="148"/>
      <c r="AG88" s="148"/>
    </row>
    <row r="89" spans="13:33" ht="15">
      <c r="M89" s="163"/>
      <c r="N89" s="164"/>
      <c r="O89" s="148"/>
      <c r="P89" s="148"/>
      <c r="Q89" s="148"/>
      <c r="R89" s="148"/>
      <c r="S89" s="148"/>
      <c r="T89" s="148"/>
      <c r="U89" s="148"/>
      <c r="V89" s="148"/>
      <c r="W89" s="148"/>
      <c r="X89" s="148"/>
      <c r="Y89" s="148"/>
      <c r="Z89" s="148"/>
      <c r="AA89" s="148"/>
      <c r="AB89" s="148"/>
      <c r="AC89" s="148"/>
      <c r="AD89" s="148"/>
      <c r="AE89" s="148"/>
      <c r="AF89" s="148"/>
      <c r="AG89" s="148"/>
    </row>
    <row r="90" spans="13:33" ht="15">
      <c r="M90" s="163"/>
      <c r="N90" s="164"/>
      <c r="O90" s="148"/>
      <c r="P90" s="148"/>
      <c r="Q90" s="148"/>
      <c r="R90" s="148"/>
      <c r="S90" s="148"/>
      <c r="T90" s="148"/>
      <c r="U90" s="148"/>
      <c r="V90" s="148"/>
      <c r="W90" s="148"/>
      <c r="X90" s="148"/>
      <c r="Y90" s="148"/>
      <c r="Z90" s="148"/>
      <c r="AA90" s="148"/>
      <c r="AB90" s="148"/>
      <c r="AC90" s="148"/>
      <c r="AD90" s="148"/>
      <c r="AE90" s="148"/>
      <c r="AF90" s="148"/>
      <c r="AG90" s="148"/>
    </row>
    <row r="91" spans="13:33" ht="15">
      <c r="M91" s="163"/>
      <c r="N91" s="164"/>
      <c r="O91" s="148"/>
      <c r="P91" s="148"/>
      <c r="Q91" s="148"/>
      <c r="R91" s="148"/>
      <c r="S91" s="148"/>
      <c r="T91" s="148"/>
      <c r="U91" s="148"/>
      <c r="V91" s="148"/>
      <c r="W91" s="148"/>
      <c r="X91" s="148"/>
      <c r="Y91" s="148"/>
      <c r="Z91" s="148"/>
      <c r="AA91" s="148"/>
      <c r="AB91" s="148"/>
      <c r="AC91" s="148"/>
      <c r="AD91" s="148"/>
      <c r="AE91" s="148"/>
      <c r="AF91" s="148"/>
      <c r="AG91" s="148"/>
    </row>
    <row r="92" spans="13:33" ht="15">
      <c r="M92" s="163"/>
      <c r="N92" s="164"/>
      <c r="O92" s="148"/>
      <c r="P92" s="148"/>
      <c r="Q92" s="148"/>
      <c r="R92" s="148"/>
      <c r="S92" s="148"/>
      <c r="T92" s="148"/>
      <c r="U92" s="148"/>
      <c r="V92" s="148"/>
      <c r="W92" s="148"/>
      <c r="X92" s="148"/>
      <c r="Y92" s="148"/>
      <c r="Z92" s="148"/>
      <c r="AA92" s="148"/>
      <c r="AB92" s="148"/>
      <c r="AC92" s="148"/>
      <c r="AD92" s="148"/>
      <c r="AE92" s="148"/>
      <c r="AF92" s="148"/>
      <c r="AG92" s="148"/>
    </row>
    <row r="93" spans="13:33" ht="15">
      <c r="M93" s="163"/>
      <c r="N93" s="164"/>
      <c r="O93" s="148"/>
      <c r="P93" s="148"/>
      <c r="Q93" s="148"/>
      <c r="R93" s="148"/>
      <c r="S93" s="148"/>
      <c r="T93" s="148"/>
      <c r="U93" s="148"/>
      <c r="V93" s="148"/>
      <c r="W93" s="148"/>
      <c r="X93" s="148"/>
      <c r="Y93" s="148"/>
      <c r="Z93" s="148"/>
      <c r="AA93" s="148"/>
      <c r="AB93" s="148"/>
      <c r="AC93" s="148"/>
      <c r="AD93" s="148"/>
      <c r="AE93" s="148"/>
      <c r="AF93" s="148"/>
      <c r="AG93" s="148"/>
    </row>
    <row r="94" spans="13:33" ht="15">
      <c r="M94" s="163"/>
      <c r="N94" s="164"/>
      <c r="O94" s="148"/>
      <c r="P94" s="148"/>
      <c r="Q94" s="148"/>
      <c r="R94" s="148"/>
      <c r="S94" s="148"/>
      <c r="T94" s="148"/>
      <c r="U94" s="148"/>
      <c r="V94" s="148"/>
      <c r="W94" s="148"/>
      <c r="X94" s="148"/>
      <c r="Y94" s="148"/>
      <c r="Z94" s="148"/>
      <c r="AA94" s="148"/>
      <c r="AB94" s="148"/>
      <c r="AC94" s="148"/>
      <c r="AD94" s="148"/>
      <c r="AE94" s="148"/>
      <c r="AF94" s="148"/>
      <c r="AG94" s="148"/>
    </row>
    <row r="95" spans="13:33" ht="15">
      <c r="M95" s="163"/>
      <c r="N95" s="164"/>
      <c r="O95" s="148"/>
      <c r="P95" s="148"/>
      <c r="Q95" s="148"/>
      <c r="R95" s="148"/>
      <c r="S95" s="148"/>
      <c r="T95" s="148"/>
      <c r="U95" s="148"/>
      <c r="V95" s="148"/>
      <c r="W95" s="148"/>
      <c r="X95" s="148"/>
      <c r="Y95" s="148"/>
      <c r="Z95" s="148"/>
      <c r="AA95" s="148"/>
      <c r="AB95" s="148"/>
      <c r="AC95" s="148"/>
      <c r="AD95" s="148"/>
      <c r="AE95" s="148"/>
      <c r="AF95" s="148"/>
      <c r="AG95" s="148"/>
    </row>
    <row r="96" spans="13:33" ht="15">
      <c r="M96" s="163"/>
      <c r="N96" s="164"/>
      <c r="O96" s="148"/>
      <c r="P96" s="148"/>
      <c r="Q96" s="148"/>
      <c r="R96" s="148"/>
      <c r="S96" s="148"/>
      <c r="T96" s="148"/>
      <c r="U96" s="148"/>
      <c r="V96" s="148"/>
      <c r="W96" s="148"/>
      <c r="X96" s="148"/>
      <c r="Y96" s="148"/>
      <c r="Z96" s="148"/>
      <c r="AA96" s="148"/>
      <c r="AB96" s="148"/>
      <c r="AC96" s="148"/>
      <c r="AD96" s="148"/>
      <c r="AE96" s="148"/>
      <c r="AF96" s="148"/>
      <c r="AG96" s="148"/>
    </row>
    <row r="97" spans="13:33" ht="15">
      <c r="M97" s="163"/>
      <c r="N97" s="164"/>
      <c r="O97" s="148"/>
      <c r="P97" s="148"/>
      <c r="Q97" s="148"/>
      <c r="R97" s="148"/>
      <c r="S97" s="148"/>
      <c r="T97" s="148"/>
      <c r="U97" s="148"/>
      <c r="V97" s="148"/>
      <c r="W97" s="148"/>
      <c r="X97" s="148"/>
      <c r="Y97" s="148"/>
      <c r="Z97" s="148"/>
      <c r="AA97" s="148"/>
      <c r="AB97" s="148"/>
      <c r="AC97" s="148"/>
      <c r="AD97" s="148"/>
      <c r="AE97" s="148"/>
      <c r="AF97" s="148"/>
      <c r="AG97" s="148"/>
    </row>
    <row r="98" spans="13:33" ht="15">
      <c r="M98" s="163"/>
      <c r="N98" s="164"/>
      <c r="O98" s="148"/>
      <c r="P98" s="148"/>
      <c r="Q98" s="148"/>
      <c r="R98" s="148"/>
      <c r="S98" s="148"/>
      <c r="T98" s="148"/>
      <c r="U98" s="148"/>
      <c r="V98" s="148"/>
      <c r="W98" s="148"/>
      <c r="X98" s="148"/>
      <c r="Y98" s="148"/>
      <c r="Z98" s="148"/>
      <c r="AA98" s="148"/>
      <c r="AB98" s="148"/>
      <c r="AC98" s="148"/>
      <c r="AD98" s="148"/>
      <c r="AE98" s="148"/>
      <c r="AF98" s="148"/>
      <c r="AG98" s="148"/>
    </row>
    <row r="99" spans="13:33" ht="15">
      <c r="M99" s="163"/>
      <c r="N99" s="164"/>
      <c r="O99" s="148"/>
      <c r="P99" s="148"/>
      <c r="Q99" s="148"/>
      <c r="R99" s="148"/>
      <c r="S99" s="148"/>
      <c r="T99" s="148"/>
      <c r="U99" s="148"/>
      <c r="V99" s="148"/>
      <c r="W99" s="148"/>
      <c r="X99" s="148"/>
      <c r="Y99" s="148"/>
      <c r="Z99" s="148"/>
      <c r="AA99" s="148"/>
      <c r="AB99" s="148"/>
      <c r="AC99" s="148"/>
      <c r="AD99" s="148"/>
      <c r="AE99" s="148"/>
      <c r="AF99" s="148"/>
      <c r="AG99" s="148"/>
    </row>
    <row r="100" spans="13:33" ht="15">
      <c r="M100" s="163"/>
      <c r="N100" s="164"/>
      <c r="O100" s="148"/>
      <c r="P100" s="148"/>
      <c r="Q100" s="148"/>
      <c r="R100" s="148"/>
      <c r="S100" s="148"/>
      <c r="T100" s="148"/>
      <c r="U100" s="148"/>
      <c r="V100" s="148"/>
      <c r="W100" s="148"/>
      <c r="X100" s="148"/>
      <c r="Y100" s="148"/>
      <c r="Z100" s="148"/>
      <c r="AA100" s="148"/>
      <c r="AB100" s="148"/>
      <c r="AC100" s="148"/>
      <c r="AD100" s="148"/>
      <c r="AE100" s="148"/>
      <c r="AF100" s="148"/>
      <c r="AG100" s="148"/>
    </row>
    <row r="101" spans="13:33" ht="15">
      <c r="M101" s="163"/>
      <c r="N101" s="164"/>
      <c r="O101" s="148"/>
      <c r="P101" s="148"/>
      <c r="Q101" s="148"/>
      <c r="R101" s="148"/>
      <c r="S101" s="148"/>
      <c r="T101" s="148"/>
      <c r="U101" s="148"/>
      <c r="V101" s="148"/>
      <c r="W101" s="148"/>
      <c r="X101" s="148"/>
      <c r="Y101" s="148"/>
      <c r="Z101" s="148"/>
      <c r="AA101" s="148"/>
      <c r="AB101" s="148"/>
      <c r="AC101" s="148"/>
      <c r="AD101" s="148"/>
      <c r="AE101" s="148"/>
      <c r="AF101" s="148"/>
      <c r="AG101" s="148"/>
    </row>
    <row r="102" spans="13:33" ht="15">
      <c r="M102" s="163"/>
      <c r="N102" s="164"/>
      <c r="O102" s="148"/>
      <c r="P102" s="148"/>
      <c r="Q102" s="148"/>
      <c r="R102" s="148"/>
      <c r="S102" s="148"/>
      <c r="T102" s="148"/>
      <c r="U102" s="148"/>
      <c r="V102" s="148"/>
      <c r="W102" s="148"/>
      <c r="X102" s="148"/>
      <c r="Y102" s="148"/>
      <c r="Z102" s="148"/>
      <c r="AA102" s="148"/>
      <c r="AB102" s="148"/>
      <c r="AC102" s="148"/>
      <c r="AD102" s="148"/>
      <c r="AE102" s="148"/>
      <c r="AF102" s="148"/>
      <c r="AG102" s="148"/>
    </row>
    <row r="103" spans="13:33" ht="15">
      <c r="M103" s="163"/>
      <c r="N103" s="164"/>
      <c r="O103" s="148"/>
      <c r="P103" s="148"/>
      <c r="Q103" s="148"/>
      <c r="R103" s="148"/>
      <c r="S103" s="148"/>
      <c r="T103" s="148"/>
      <c r="U103" s="148"/>
      <c r="V103" s="148"/>
      <c r="W103" s="148"/>
      <c r="X103" s="148"/>
      <c r="Y103" s="148"/>
      <c r="Z103" s="148"/>
      <c r="AA103" s="148"/>
      <c r="AB103" s="148"/>
      <c r="AC103" s="148"/>
      <c r="AD103" s="148"/>
      <c r="AE103" s="148"/>
      <c r="AF103" s="148"/>
      <c r="AG103" s="148"/>
    </row>
    <row r="104" spans="13:33" ht="15">
      <c r="M104" s="163"/>
      <c r="N104" s="164"/>
      <c r="O104" s="148"/>
      <c r="P104" s="148"/>
      <c r="Q104" s="148"/>
      <c r="R104" s="148"/>
      <c r="S104" s="148"/>
      <c r="T104" s="148"/>
      <c r="U104" s="148"/>
      <c r="V104" s="148"/>
      <c r="W104" s="148"/>
      <c r="X104" s="148"/>
      <c r="Y104" s="148"/>
      <c r="Z104" s="148"/>
      <c r="AA104" s="148"/>
      <c r="AB104" s="148"/>
      <c r="AC104" s="148"/>
      <c r="AD104" s="148"/>
      <c r="AE104" s="148"/>
      <c r="AF104" s="148"/>
      <c r="AG104" s="148"/>
    </row>
    <row r="105" spans="13:33" ht="15">
      <c r="M105" s="163"/>
      <c r="N105" s="164"/>
      <c r="O105" s="148"/>
      <c r="P105" s="148"/>
      <c r="Q105" s="148"/>
      <c r="R105" s="148"/>
      <c r="S105" s="148"/>
      <c r="T105" s="148"/>
      <c r="U105" s="148"/>
      <c r="V105" s="148"/>
      <c r="W105" s="148"/>
      <c r="X105" s="148"/>
      <c r="Y105" s="148"/>
      <c r="Z105" s="148"/>
      <c r="AA105" s="148"/>
      <c r="AB105" s="148"/>
      <c r="AC105" s="148"/>
      <c r="AD105" s="148"/>
      <c r="AE105" s="148"/>
      <c r="AF105" s="148"/>
      <c r="AG105" s="148"/>
    </row>
    <row r="106" spans="13:33" ht="15">
      <c r="M106" s="163"/>
      <c r="N106" s="164"/>
      <c r="O106" s="148"/>
      <c r="P106" s="148"/>
      <c r="Q106" s="148"/>
      <c r="R106" s="148"/>
      <c r="S106" s="148"/>
      <c r="T106" s="148"/>
      <c r="U106" s="148"/>
      <c r="V106" s="148"/>
      <c r="W106" s="148"/>
      <c r="X106" s="148"/>
      <c r="Y106" s="148"/>
      <c r="Z106" s="148"/>
      <c r="AA106" s="148"/>
      <c r="AB106" s="148"/>
      <c r="AC106" s="148"/>
      <c r="AD106" s="148"/>
      <c r="AE106" s="148"/>
      <c r="AF106" s="148"/>
      <c r="AG106" s="148"/>
    </row>
    <row r="107" spans="13:33" ht="15">
      <c r="M107" s="163"/>
      <c r="N107" s="164"/>
      <c r="O107" s="148"/>
      <c r="P107" s="148"/>
      <c r="Q107" s="148"/>
      <c r="R107" s="148"/>
      <c r="S107" s="148"/>
      <c r="T107" s="148"/>
      <c r="U107" s="148"/>
      <c r="V107" s="148"/>
      <c r="W107" s="148"/>
      <c r="X107" s="148"/>
      <c r="Y107" s="148"/>
      <c r="Z107" s="148"/>
      <c r="AA107" s="148"/>
      <c r="AB107" s="148"/>
      <c r="AC107" s="148"/>
      <c r="AD107" s="148"/>
      <c r="AE107" s="148"/>
      <c r="AF107" s="148"/>
      <c r="AG107" s="148"/>
    </row>
    <row r="108" spans="13:33" ht="15">
      <c r="M108" s="163"/>
      <c r="N108" s="164"/>
      <c r="O108" s="148"/>
      <c r="P108" s="148"/>
      <c r="Q108" s="148"/>
      <c r="R108" s="148"/>
      <c r="S108" s="148"/>
      <c r="T108" s="148"/>
      <c r="U108" s="148"/>
      <c r="V108" s="148"/>
      <c r="W108" s="148"/>
      <c r="X108" s="148"/>
      <c r="Y108" s="148"/>
      <c r="Z108" s="148"/>
      <c r="AA108" s="148"/>
      <c r="AB108" s="148"/>
      <c r="AC108" s="148"/>
      <c r="AD108" s="148"/>
      <c r="AE108" s="148"/>
      <c r="AF108" s="148"/>
      <c r="AG108" s="148"/>
    </row>
    <row r="109" spans="13:33" ht="15">
      <c r="M109" s="163"/>
      <c r="N109" s="164"/>
      <c r="O109" s="148"/>
      <c r="P109" s="148"/>
      <c r="Q109" s="148"/>
      <c r="R109" s="148"/>
      <c r="S109" s="148"/>
      <c r="T109" s="148"/>
      <c r="U109" s="148"/>
      <c r="V109" s="148"/>
      <c r="W109" s="148"/>
      <c r="X109" s="148"/>
      <c r="Y109" s="148"/>
      <c r="Z109" s="148"/>
      <c r="AA109" s="148"/>
      <c r="AB109" s="148"/>
      <c r="AC109" s="148"/>
      <c r="AD109" s="148"/>
      <c r="AE109" s="148"/>
      <c r="AF109" s="148"/>
      <c r="AG109" s="148"/>
    </row>
    <row r="110" spans="13:33" ht="15">
      <c r="M110" s="163"/>
      <c r="N110" s="164"/>
      <c r="O110" s="148"/>
      <c r="P110" s="148"/>
      <c r="Q110" s="148"/>
      <c r="R110" s="148"/>
      <c r="S110" s="148"/>
      <c r="T110" s="148"/>
      <c r="U110" s="148"/>
      <c r="V110" s="148"/>
      <c r="W110" s="148"/>
      <c r="X110" s="148"/>
      <c r="Y110" s="148"/>
      <c r="Z110" s="148"/>
      <c r="AA110" s="148"/>
      <c r="AB110" s="148"/>
      <c r="AC110" s="148"/>
      <c r="AD110" s="148"/>
      <c r="AE110" s="148"/>
      <c r="AF110" s="148"/>
      <c r="AG110" s="148"/>
    </row>
    <row r="111" spans="13:33" ht="15">
      <c r="M111" s="163"/>
      <c r="N111" s="164"/>
      <c r="O111" s="148"/>
      <c r="P111" s="148"/>
      <c r="Q111" s="148"/>
      <c r="R111" s="148"/>
      <c r="S111" s="148"/>
      <c r="T111" s="148"/>
      <c r="U111" s="148"/>
      <c r="V111" s="148"/>
      <c r="W111" s="148"/>
      <c r="X111" s="148"/>
      <c r="Y111" s="148"/>
      <c r="Z111" s="148"/>
      <c r="AA111" s="148"/>
      <c r="AB111" s="148"/>
      <c r="AC111" s="148"/>
      <c r="AD111" s="148"/>
      <c r="AE111" s="148"/>
      <c r="AF111" s="148"/>
      <c r="AG111" s="148"/>
    </row>
    <row r="112" spans="13:33" ht="15">
      <c r="M112" s="163"/>
      <c r="N112" s="164"/>
      <c r="O112" s="148"/>
      <c r="P112" s="148"/>
      <c r="Q112" s="148"/>
      <c r="R112" s="148"/>
      <c r="S112" s="148"/>
      <c r="T112" s="148"/>
      <c r="U112" s="148"/>
      <c r="V112" s="148"/>
      <c r="W112" s="148"/>
      <c r="X112" s="148"/>
      <c r="Y112" s="148"/>
      <c r="Z112" s="148"/>
      <c r="AA112" s="148"/>
      <c r="AB112" s="148"/>
      <c r="AC112" s="148"/>
      <c r="AD112" s="148"/>
      <c r="AE112" s="148"/>
      <c r="AF112" s="148"/>
      <c r="AG112" s="148"/>
    </row>
    <row r="113" spans="13:33" ht="15">
      <c r="M113" s="163"/>
      <c r="N113" s="164"/>
      <c r="O113" s="148"/>
      <c r="P113" s="148"/>
      <c r="Q113" s="148"/>
      <c r="R113" s="148"/>
      <c r="S113" s="148"/>
      <c r="T113" s="148"/>
      <c r="U113" s="148"/>
      <c r="V113" s="148"/>
      <c r="W113" s="148"/>
      <c r="X113" s="148"/>
      <c r="Y113" s="148"/>
      <c r="Z113" s="148"/>
      <c r="AA113" s="148"/>
      <c r="AB113" s="148"/>
      <c r="AC113" s="148"/>
      <c r="AD113" s="148"/>
      <c r="AE113" s="148"/>
      <c r="AF113" s="148"/>
      <c r="AG113" s="148"/>
    </row>
    <row r="114" spans="13:33" ht="15">
      <c r="M114" s="163"/>
      <c r="N114" s="164"/>
      <c r="O114" s="148"/>
      <c r="P114" s="148"/>
      <c r="Q114" s="148"/>
      <c r="R114" s="148"/>
      <c r="S114" s="148"/>
      <c r="T114" s="148"/>
      <c r="U114" s="148"/>
      <c r="V114" s="148"/>
      <c r="W114" s="148"/>
      <c r="X114" s="148"/>
      <c r="Y114" s="148"/>
      <c r="Z114" s="148"/>
      <c r="AA114" s="148"/>
      <c r="AB114" s="148"/>
      <c r="AC114" s="148"/>
      <c r="AD114" s="148"/>
      <c r="AE114" s="148"/>
      <c r="AF114" s="148"/>
      <c r="AG114" s="148"/>
    </row>
    <row r="115" spans="13:33" ht="15">
      <c r="M115" s="163"/>
      <c r="N115" s="164"/>
      <c r="O115" s="148"/>
      <c r="P115" s="148"/>
      <c r="Q115" s="148"/>
      <c r="R115" s="148"/>
      <c r="S115" s="148"/>
      <c r="T115" s="148"/>
      <c r="U115" s="148"/>
      <c r="V115" s="148"/>
      <c r="W115" s="148"/>
      <c r="X115" s="148"/>
      <c r="Y115" s="148"/>
      <c r="Z115" s="148"/>
      <c r="AA115" s="148"/>
      <c r="AB115" s="148"/>
      <c r="AC115" s="148"/>
      <c r="AD115" s="148"/>
      <c r="AE115" s="148"/>
      <c r="AF115" s="148"/>
      <c r="AG115" s="148"/>
    </row>
    <row r="116" spans="13:33" ht="15">
      <c r="M116" s="163"/>
      <c r="N116" s="164"/>
      <c r="O116" s="148"/>
      <c r="P116" s="148"/>
      <c r="Q116" s="148"/>
      <c r="R116" s="148"/>
      <c r="S116" s="148"/>
      <c r="T116" s="148"/>
      <c r="U116" s="148"/>
      <c r="V116" s="148"/>
      <c r="W116" s="148"/>
      <c r="X116" s="148"/>
      <c r="Y116" s="148"/>
      <c r="Z116" s="148"/>
      <c r="AA116" s="148"/>
      <c r="AB116" s="148"/>
      <c r="AC116" s="148"/>
      <c r="AD116" s="148"/>
      <c r="AE116" s="148"/>
      <c r="AF116" s="148"/>
      <c r="AG116" s="148"/>
    </row>
    <row r="117" spans="13:33" ht="15">
      <c r="M117" s="163"/>
      <c r="N117" s="164"/>
      <c r="O117" s="148"/>
      <c r="P117" s="148"/>
      <c r="Q117" s="148"/>
      <c r="R117" s="148"/>
      <c r="S117" s="148"/>
      <c r="T117" s="148"/>
      <c r="U117" s="148"/>
      <c r="V117" s="148"/>
      <c r="W117" s="148"/>
      <c r="X117" s="148"/>
      <c r="Y117" s="148"/>
      <c r="Z117" s="148"/>
      <c r="AA117" s="148"/>
      <c r="AB117" s="148"/>
      <c r="AC117" s="148"/>
      <c r="AD117" s="148"/>
      <c r="AE117" s="148"/>
      <c r="AF117" s="148"/>
      <c r="AG117" s="148"/>
    </row>
    <row r="118" spans="13:33" ht="15">
      <c r="M118" s="163"/>
      <c r="N118" s="164"/>
      <c r="O118" s="148"/>
      <c r="P118" s="148"/>
      <c r="Q118" s="148"/>
      <c r="R118" s="148"/>
      <c r="S118" s="148"/>
      <c r="T118" s="148"/>
      <c r="U118" s="148"/>
      <c r="V118" s="148"/>
      <c r="W118" s="148"/>
      <c r="X118" s="148"/>
      <c r="Y118" s="148"/>
      <c r="Z118" s="148"/>
      <c r="AA118" s="148"/>
      <c r="AB118" s="148"/>
      <c r="AC118" s="148"/>
      <c r="AD118" s="148"/>
      <c r="AE118" s="148"/>
      <c r="AF118" s="148"/>
      <c r="AG118" s="148"/>
    </row>
    <row r="119" spans="13:33" ht="15">
      <c r="M119" s="163"/>
      <c r="N119" s="164"/>
      <c r="O119" s="148"/>
      <c r="P119" s="148"/>
      <c r="Q119" s="148"/>
      <c r="R119" s="148"/>
      <c r="S119" s="148"/>
      <c r="T119" s="148"/>
      <c r="U119" s="148"/>
      <c r="V119" s="148"/>
      <c r="W119" s="148"/>
      <c r="X119" s="148"/>
      <c r="Y119" s="148"/>
      <c r="Z119" s="148"/>
      <c r="AA119" s="148"/>
      <c r="AB119" s="148"/>
      <c r="AC119" s="148"/>
      <c r="AD119" s="148"/>
      <c r="AE119" s="148"/>
      <c r="AF119" s="148"/>
      <c r="AG119" s="148"/>
    </row>
    <row r="120" spans="13:33" ht="15">
      <c r="M120" s="163"/>
      <c r="N120" s="164"/>
      <c r="O120" s="148"/>
      <c r="P120" s="148"/>
      <c r="Q120" s="148"/>
      <c r="R120" s="148"/>
      <c r="S120" s="148"/>
      <c r="T120" s="148"/>
      <c r="U120" s="148"/>
      <c r="V120" s="148"/>
      <c r="W120" s="148"/>
      <c r="X120" s="148"/>
      <c r="Y120" s="148"/>
      <c r="Z120" s="148"/>
      <c r="AA120" s="148"/>
      <c r="AB120" s="148"/>
      <c r="AC120" s="148"/>
      <c r="AD120" s="148"/>
      <c r="AE120" s="148"/>
      <c r="AF120" s="148"/>
      <c r="AG120" s="148"/>
    </row>
    <row r="121" spans="13:33" ht="15">
      <c r="M121" s="163"/>
      <c r="N121" s="164"/>
      <c r="O121" s="148"/>
      <c r="P121" s="148"/>
      <c r="Q121" s="148"/>
      <c r="R121" s="148"/>
      <c r="S121" s="148"/>
      <c r="T121" s="148"/>
      <c r="U121" s="148"/>
      <c r="V121" s="148"/>
      <c r="W121" s="148"/>
      <c r="X121" s="148"/>
      <c r="Y121" s="148"/>
      <c r="Z121" s="148"/>
      <c r="AA121" s="148"/>
      <c r="AB121" s="148"/>
      <c r="AC121" s="148"/>
      <c r="AD121" s="148"/>
      <c r="AE121" s="148"/>
      <c r="AF121" s="148"/>
      <c r="AG121" s="148"/>
    </row>
    <row r="122" spans="13:33" ht="15">
      <c r="M122" s="163"/>
      <c r="N122" s="164"/>
      <c r="O122" s="148"/>
      <c r="P122" s="148"/>
      <c r="Q122" s="148"/>
      <c r="R122" s="148"/>
      <c r="S122" s="148"/>
      <c r="T122" s="148"/>
      <c r="U122" s="148"/>
      <c r="V122" s="148"/>
      <c r="W122" s="148"/>
      <c r="X122" s="148"/>
      <c r="Y122" s="148"/>
      <c r="Z122" s="148"/>
      <c r="AA122" s="148"/>
      <c r="AB122" s="148"/>
      <c r="AC122" s="148"/>
      <c r="AD122" s="148"/>
      <c r="AE122" s="148"/>
      <c r="AF122" s="148"/>
      <c r="AG122" s="148"/>
    </row>
    <row r="123" spans="13:33" ht="15">
      <c r="M123" s="163"/>
      <c r="N123" s="164"/>
      <c r="O123" s="148"/>
      <c r="P123" s="148"/>
      <c r="Q123" s="148"/>
      <c r="R123" s="148"/>
      <c r="S123" s="148"/>
      <c r="T123" s="148"/>
      <c r="U123" s="148"/>
      <c r="V123" s="148"/>
      <c r="W123" s="148"/>
      <c r="X123" s="148"/>
      <c r="Y123" s="148"/>
      <c r="Z123" s="148"/>
      <c r="AA123" s="148"/>
      <c r="AB123" s="148"/>
      <c r="AC123" s="148"/>
      <c r="AD123" s="148"/>
      <c r="AE123" s="148"/>
      <c r="AF123" s="148"/>
      <c r="AG123" s="148"/>
    </row>
    <row r="124" spans="13:33" ht="15">
      <c r="M124" s="163"/>
      <c r="N124" s="164"/>
      <c r="O124" s="148"/>
      <c r="P124" s="148"/>
      <c r="Q124" s="148"/>
      <c r="R124" s="148"/>
      <c r="S124" s="148"/>
      <c r="T124" s="148"/>
      <c r="U124" s="148"/>
      <c r="V124" s="148"/>
      <c r="W124" s="148"/>
      <c r="X124" s="148"/>
      <c r="Y124" s="148"/>
      <c r="Z124" s="148"/>
      <c r="AA124" s="148"/>
      <c r="AB124" s="148"/>
      <c r="AC124" s="148"/>
      <c r="AD124" s="148"/>
      <c r="AE124" s="148"/>
      <c r="AF124" s="148"/>
      <c r="AG124" s="148"/>
    </row>
    <row r="125" spans="13:33" ht="15">
      <c r="M125" s="163"/>
      <c r="N125" s="164"/>
      <c r="O125" s="148"/>
      <c r="P125" s="148"/>
      <c r="Q125" s="148"/>
      <c r="R125" s="148"/>
      <c r="S125" s="148"/>
      <c r="T125" s="148"/>
      <c r="U125" s="148"/>
      <c r="V125" s="148"/>
      <c r="W125" s="148"/>
      <c r="X125" s="148"/>
      <c r="Y125" s="148"/>
      <c r="Z125" s="148"/>
      <c r="AA125" s="148"/>
      <c r="AB125" s="148"/>
      <c r="AC125" s="148"/>
      <c r="AD125" s="148"/>
      <c r="AE125" s="148"/>
      <c r="AF125" s="148"/>
      <c r="AG125" s="148"/>
    </row>
    <row r="126" spans="13:33" ht="15">
      <c r="M126" s="163"/>
      <c r="N126" s="164"/>
      <c r="O126" s="148"/>
      <c r="P126" s="148"/>
      <c r="Q126" s="148"/>
      <c r="R126" s="148"/>
      <c r="S126" s="148"/>
      <c r="T126" s="148"/>
      <c r="U126" s="148"/>
      <c r="V126" s="148"/>
      <c r="W126" s="148"/>
      <c r="X126" s="148"/>
      <c r="Y126" s="148"/>
      <c r="Z126" s="148"/>
      <c r="AA126" s="148"/>
      <c r="AB126" s="148"/>
      <c r="AC126" s="148"/>
      <c r="AD126" s="148"/>
      <c r="AE126" s="148"/>
      <c r="AF126" s="148"/>
      <c r="AG126" s="148"/>
    </row>
    <row r="127" spans="13:33" ht="15">
      <c r="M127" s="163"/>
      <c r="N127" s="164"/>
      <c r="O127" s="148"/>
      <c r="P127" s="148"/>
      <c r="Q127" s="148"/>
      <c r="R127" s="148"/>
      <c r="S127" s="148"/>
      <c r="T127" s="148"/>
      <c r="U127" s="148"/>
      <c r="V127" s="148"/>
      <c r="W127" s="148"/>
      <c r="X127" s="148"/>
      <c r="Y127" s="148"/>
      <c r="Z127" s="148"/>
      <c r="AA127" s="148"/>
      <c r="AB127" s="148"/>
      <c r="AC127" s="148"/>
      <c r="AD127" s="148"/>
      <c r="AE127" s="148"/>
      <c r="AF127" s="148"/>
      <c r="AG127" s="148"/>
    </row>
    <row r="128" spans="13:33" ht="15">
      <c r="M128" s="163"/>
      <c r="N128" s="164"/>
      <c r="O128" s="148"/>
      <c r="P128" s="148"/>
      <c r="Q128" s="148"/>
      <c r="R128" s="148"/>
      <c r="S128" s="148"/>
      <c r="T128" s="148"/>
      <c r="U128" s="148"/>
      <c r="V128" s="148"/>
      <c r="W128" s="148"/>
      <c r="X128" s="148"/>
      <c r="Y128" s="148"/>
      <c r="Z128" s="148"/>
      <c r="AA128" s="148"/>
      <c r="AB128" s="148"/>
      <c r="AC128" s="148"/>
      <c r="AD128" s="148"/>
      <c r="AE128" s="148"/>
      <c r="AF128" s="148"/>
      <c r="AG128" s="148"/>
    </row>
    <row r="129" spans="13:33" ht="15">
      <c r="M129" s="163"/>
      <c r="N129" s="164"/>
      <c r="O129" s="148"/>
      <c r="P129" s="148"/>
      <c r="Q129" s="148"/>
      <c r="R129" s="148"/>
      <c r="S129" s="148"/>
      <c r="T129" s="148"/>
      <c r="U129" s="148"/>
      <c r="V129" s="148"/>
      <c r="W129" s="148"/>
      <c r="X129" s="148"/>
      <c r="Y129" s="148"/>
      <c r="Z129" s="148"/>
      <c r="AA129" s="148"/>
      <c r="AB129" s="148"/>
      <c r="AC129" s="148"/>
      <c r="AD129" s="148"/>
      <c r="AE129" s="148"/>
      <c r="AF129" s="148"/>
      <c r="AG129" s="148"/>
    </row>
    <row r="130" spans="13:33" ht="15">
      <c r="M130" s="163"/>
      <c r="N130" s="164"/>
      <c r="O130" s="148"/>
      <c r="P130" s="148"/>
      <c r="Q130" s="148"/>
      <c r="R130" s="148"/>
      <c r="S130" s="148"/>
      <c r="T130" s="148"/>
      <c r="U130" s="148"/>
      <c r="V130" s="148"/>
      <c r="W130" s="148"/>
      <c r="X130" s="148"/>
      <c r="Y130" s="148"/>
      <c r="Z130" s="148"/>
      <c r="AA130" s="148"/>
      <c r="AB130" s="148"/>
      <c r="AC130" s="148"/>
      <c r="AD130" s="148"/>
      <c r="AE130" s="148"/>
      <c r="AF130" s="148"/>
      <c r="AG130" s="148"/>
    </row>
    <row r="131" spans="13:33" ht="15">
      <c r="M131" s="163"/>
      <c r="N131" s="164"/>
      <c r="O131" s="148"/>
      <c r="P131" s="148"/>
      <c r="Q131" s="148"/>
      <c r="R131" s="148"/>
      <c r="S131" s="148"/>
      <c r="T131" s="148"/>
      <c r="U131" s="148"/>
      <c r="V131" s="148"/>
      <c r="W131" s="148"/>
      <c r="X131" s="148"/>
      <c r="Y131" s="148"/>
      <c r="Z131" s="148"/>
      <c r="AA131" s="148"/>
      <c r="AB131" s="148"/>
      <c r="AC131" s="148"/>
      <c r="AD131" s="148"/>
      <c r="AE131" s="148"/>
      <c r="AF131" s="148"/>
      <c r="AG131" s="148"/>
    </row>
    <row r="132" spans="13:33" ht="15">
      <c r="M132" s="163"/>
      <c r="N132" s="164"/>
      <c r="O132" s="148"/>
      <c r="P132" s="148"/>
      <c r="Q132" s="148"/>
      <c r="R132" s="148"/>
      <c r="S132" s="148"/>
      <c r="T132" s="148"/>
      <c r="U132" s="148"/>
      <c r="V132" s="148"/>
      <c r="W132" s="148"/>
      <c r="X132" s="148"/>
      <c r="Y132" s="148"/>
      <c r="Z132" s="148"/>
      <c r="AA132" s="148"/>
      <c r="AB132" s="148"/>
      <c r="AC132" s="148"/>
      <c r="AD132" s="148"/>
      <c r="AE132" s="148"/>
      <c r="AF132" s="148"/>
      <c r="AG132" s="148"/>
    </row>
    <row r="133" spans="13:33" ht="15">
      <c r="M133" s="163"/>
      <c r="N133" s="164"/>
      <c r="O133" s="148"/>
      <c r="P133" s="148"/>
      <c r="Q133" s="148"/>
      <c r="R133" s="148"/>
      <c r="S133" s="148"/>
      <c r="T133" s="148"/>
      <c r="U133" s="148"/>
      <c r="V133" s="148"/>
      <c r="W133" s="148"/>
      <c r="X133" s="148"/>
      <c r="Y133" s="148"/>
      <c r="Z133" s="148"/>
      <c r="AA133" s="148"/>
      <c r="AB133" s="148"/>
      <c r="AC133" s="148"/>
      <c r="AD133" s="148"/>
      <c r="AE133" s="148"/>
      <c r="AF133" s="148"/>
      <c r="AG133" s="148"/>
    </row>
    <row r="134" spans="13:33" ht="15">
      <c r="M134" s="163"/>
      <c r="N134" s="164"/>
      <c r="O134" s="148"/>
      <c r="P134" s="148"/>
      <c r="Q134" s="148"/>
      <c r="R134" s="148"/>
      <c r="S134" s="148"/>
      <c r="T134" s="148"/>
      <c r="U134" s="148"/>
      <c r="V134" s="148"/>
      <c r="W134" s="148"/>
      <c r="X134" s="148"/>
      <c r="Y134" s="148"/>
      <c r="Z134" s="148"/>
      <c r="AA134" s="148"/>
      <c r="AB134" s="148"/>
      <c r="AC134" s="148"/>
      <c r="AD134" s="148"/>
      <c r="AE134" s="148"/>
      <c r="AF134" s="148"/>
      <c r="AG134" s="148"/>
    </row>
    <row r="135" spans="13:33" ht="15">
      <c r="M135" s="163"/>
      <c r="N135" s="164"/>
      <c r="O135" s="148"/>
      <c r="P135" s="148"/>
      <c r="Q135" s="148"/>
      <c r="R135" s="148"/>
      <c r="S135" s="148"/>
      <c r="T135" s="148"/>
      <c r="U135" s="148"/>
      <c r="V135" s="148"/>
      <c r="W135" s="148"/>
      <c r="X135" s="148"/>
      <c r="Y135" s="148"/>
      <c r="Z135" s="148"/>
      <c r="AA135" s="148"/>
      <c r="AB135" s="148"/>
      <c r="AC135" s="148"/>
      <c r="AD135" s="148"/>
      <c r="AE135" s="148"/>
      <c r="AF135" s="148"/>
      <c r="AG135" s="148"/>
    </row>
    <row r="136" spans="13:33" ht="15">
      <c r="M136" s="163"/>
      <c r="N136" s="164"/>
      <c r="O136" s="148"/>
      <c r="P136" s="148"/>
      <c r="Q136" s="148"/>
      <c r="R136" s="148"/>
      <c r="S136" s="148"/>
      <c r="T136" s="148"/>
      <c r="U136" s="148"/>
      <c r="V136" s="148"/>
      <c r="W136" s="148"/>
      <c r="X136" s="148"/>
      <c r="Y136" s="148"/>
      <c r="Z136" s="148"/>
      <c r="AA136" s="148"/>
      <c r="AB136" s="148"/>
      <c r="AC136" s="148"/>
      <c r="AD136" s="148"/>
      <c r="AE136" s="148"/>
      <c r="AF136" s="148"/>
      <c r="AG136" s="148"/>
    </row>
    <row r="137" spans="13:33" ht="15">
      <c r="M137" s="163"/>
      <c r="N137" s="164"/>
      <c r="O137" s="148"/>
      <c r="P137" s="148"/>
      <c r="Q137" s="148"/>
      <c r="R137" s="148"/>
      <c r="S137" s="148"/>
      <c r="T137" s="148"/>
      <c r="U137" s="148"/>
      <c r="V137" s="148"/>
      <c r="W137" s="148"/>
      <c r="X137" s="148"/>
      <c r="Y137" s="148"/>
      <c r="Z137" s="148"/>
      <c r="AA137" s="148"/>
      <c r="AB137" s="148"/>
      <c r="AC137" s="148"/>
      <c r="AD137" s="148"/>
      <c r="AE137" s="148"/>
      <c r="AF137" s="148"/>
      <c r="AG137" s="148"/>
    </row>
    <row r="138" spans="13:33" ht="15">
      <c r="M138" s="163"/>
      <c r="N138" s="164"/>
      <c r="O138" s="148"/>
      <c r="P138" s="148"/>
      <c r="Q138" s="148"/>
      <c r="R138" s="148"/>
      <c r="S138" s="148"/>
      <c r="T138" s="148"/>
      <c r="U138" s="148"/>
      <c r="V138" s="148"/>
      <c r="W138" s="148"/>
      <c r="X138" s="148"/>
      <c r="Y138" s="148"/>
      <c r="Z138" s="148"/>
      <c r="AA138" s="148"/>
      <c r="AB138" s="148"/>
      <c r="AC138" s="148"/>
      <c r="AD138" s="148"/>
      <c r="AE138" s="148"/>
      <c r="AF138" s="148"/>
      <c r="AG138" s="148"/>
    </row>
    <row r="139" spans="13:33" ht="15">
      <c r="M139" s="163"/>
      <c r="N139" s="164"/>
      <c r="O139" s="148"/>
      <c r="P139" s="148"/>
      <c r="Q139" s="148"/>
      <c r="R139" s="148"/>
      <c r="S139" s="148"/>
      <c r="T139" s="148"/>
      <c r="U139" s="148"/>
      <c r="V139" s="148"/>
      <c r="W139" s="148"/>
      <c r="X139" s="148"/>
      <c r="Y139" s="148"/>
      <c r="Z139" s="148"/>
      <c r="AA139" s="148"/>
      <c r="AB139" s="148"/>
      <c r="AC139" s="148"/>
      <c r="AD139" s="148"/>
      <c r="AE139" s="148"/>
      <c r="AF139" s="148"/>
      <c r="AG139" s="148"/>
    </row>
    <row r="140" spans="13:33" ht="15">
      <c r="M140" s="163"/>
      <c r="N140" s="164"/>
      <c r="O140" s="148"/>
      <c r="P140" s="148"/>
      <c r="Q140" s="148"/>
      <c r="R140" s="148"/>
      <c r="S140" s="148"/>
      <c r="T140" s="148"/>
      <c r="U140" s="148"/>
      <c r="V140" s="148"/>
      <c r="W140" s="148"/>
      <c r="X140" s="148"/>
      <c r="Y140" s="148"/>
      <c r="Z140" s="148"/>
      <c r="AA140" s="148"/>
      <c r="AB140" s="148"/>
      <c r="AC140" s="148"/>
      <c r="AD140" s="148"/>
      <c r="AE140" s="148"/>
      <c r="AF140" s="148"/>
      <c r="AG140" s="148"/>
    </row>
    <row r="141" spans="13:33" ht="15">
      <c r="M141" s="163"/>
      <c r="N141" s="164"/>
      <c r="O141" s="148"/>
      <c r="P141" s="148"/>
      <c r="Q141" s="148"/>
      <c r="R141" s="148"/>
      <c r="S141" s="148"/>
      <c r="T141" s="148"/>
      <c r="U141" s="148"/>
      <c r="V141" s="148"/>
      <c r="W141" s="148"/>
      <c r="X141" s="148"/>
      <c r="Y141" s="148"/>
      <c r="Z141" s="148"/>
      <c r="AA141" s="148"/>
      <c r="AB141" s="148"/>
      <c r="AC141" s="148"/>
      <c r="AD141" s="148"/>
      <c r="AE141" s="148"/>
      <c r="AF141" s="148"/>
      <c r="AG141" s="148"/>
    </row>
    <row r="142" spans="13:33" ht="15">
      <c r="M142" s="163"/>
      <c r="N142" s="164"/>
      <c r="O142" s="148"/>
      <c r="P142" s="148"/>
      <c r="Q142" s="148"/>
      <c r="R142" s="148"/>
      <c r="S142" s="148"/>
      <c r="T142" s="148"/>
      <c r="U142" s="148"/>
      <c r="V142" s="148"/>
      <c r="W142" s="148"/>
      <c r="X142" s="148"/>
      <c r="Y142" s="148"/>
      <c r="Z142" s="148"/>
      <c r="AA142" s="148"/>
      <c r="AB142" s="148"/>
      <c r="AC142" s="148"/>
      <c r="AD142" s="148"/>
      <c r="AE142" s="148"/>
      <c r="AF142" s="148"/>
      <c r="AG142" s="148"/>
    </row>
    <row r="143" spans="13:33" ht="15">
      <c r="M143" s="163"/>
      <c r="N143" s="164"/>
      <c r="O143" s="148"/>
      <c r="P143" s="148"/>
      <c r="Q143" s="148"/>
      <c r="R143" s="148"/>
      <c r="S143" s="148"/>
      <c r="T143" s="148"/>
      <c r="U143" s="148"/>
      <c r="V143" s="148"/>
      <c r="W143" s="148"/>
      <c r="X143" s="148"/>
      <c r="Y143" s="148"/>
      <c r="Z143" s="148"/>
      <c r="AA143" s="148"/>
      <c r="AB143" s="148"/>
      <c r="AC143" s="148"/>
      <c r="AD143" s="148"/>
      <c r="AE143" s="148"/>
      <c r="AF143" s="148"/>
      <c r="AG143" s="148"/>
    </row>
    <row r="144" spans="13:33" ht="15">
      <c r="M144" s="163"/>
      <c r="N144" s="164"/>
      <c r="O144" s="148"/>
      <c r="P144" s="148"/>
      <c r="Q144" s="148"/>
      <c r="R144" s="148"/>
      <c r="S144" s="148"/>
      <c r="T144" s="148"/>
      <c r="U144" s="148"/>
      <c r="V144" s="148"/>
      <c r="W144" s="148"/>
      <c r="X144" s="148"/>
      <c r="Y144" s="148"/>
      <c r="Z144" s="148"/>
      <c r="AA144" s="148"/>
      <c r="AB144" s="148"/>
      <c r="AC144" s="148"/>
      <c r="AD144" s="148"/>
      <c r="AE144" s="148"/>
      <c r="AF144" s="148"/>
      <c r="AG144" s="148"/>
    </row>
    <row r="145" spans="13:33" ht="15">
      <c r="M145" s="163"/>
      <c r="N145" s="164"/>
      <c r="O145" s="148"/>
      <c r="P145" s="148"/>
      <c r="Q145" s="148"/>
      <c r="R145" s="148"/>
      <c r="S145" s="148"/>
      <c r="T145" s="148"/>
      <c r="U145" s="148"/>
      <c r="V145" s="148"/>
      <c r="W145" s="148"/>
      <c r="X145" s="148"/>
      <c r="Y145" s="148"/>
      <c r="Z145" s="148"/>
      <c r="AA145" s="148"/>
      <c r="AB145" s="148"/>
      <c r="AC145" s="148"/>
      <c r="AD145" s="148"/>
      <c r="AE145" s="148"/>
      <c r="AF145" s="148"/>
      <c r="AG145" s="148"/>
    </row>
    <row r="146" spans="13:33" ht="15">
      <c r="M146" s="163"/>
      <c r="N146" s="164"/>
      <c r="O146" s="148"/>
      <c r="P146" s="148"/>
      <c r="Q146" s="148"/>
      <c r="R146" s="148"/>
      <c r="S146" s="148"/>
      <c r="T146" s="148"/>
      <c r="U146" s="148"/>
      <c r="V146" s="148"/>
      <c r="W146" s="148"/>
      <c r="X146" s="148"/>
      <c r="Y146" s="148"/>
      <c r="Z146" s="148"/>
      <c r="AA146" s="148"/>
      <c r="AB146" s="148"/>
      <c r="AC146" s="148"/>
      <c r="AD146" s="148"/>
      <c r="AE146" s="148"/>
      <c r="AF146" s="148"/>
      <c r="AG146" s="148"/>
    </row>
    <row r="147" spans="13:33" ht="15">
      <c r="M147" s="163"/>
      <c r="N147" s="164"/>
      <c r="O147" s="148"/>
      <c r="P147" s="148"/>
      <c r="Q147" s="148"/>
      <c r="R147" s="148"/>
      <c r="S147" s="148"/>
      <c r="T147" s="148"/>
      <c r="U147" s="148"/>
      <c r="V147" s="148"/>
      <c r="W147" s="148"/>
      <c r="X147" s="148"/>
      <c r="Y147" s="148"/>
      <c r="Z147" s="148"/>
      <c r="AA147" s="148"/>
      <c r="AB147" s="148"/>
      <c r="AC147" s="148"/>
      <c r="AD147" s="148"/>
      <c r="AE147" s="148"/>
      <c r="AF147" s="148"/>
      <c r="AG147" s="148"/>
    </row>
    <row r="148" spans="13:33" ht="15">
      <c r="M148" s="163"/>
      <c r="N148" s="164"/>
      <c r="O148" s="148"/>
      <c r="P148" s="148"/>
      <c r="Q148" s="148"/>
      <c r="R148" s="148"/>
      <c r="S148" s="148"/>
      <c r="T148" s="148"/>
      <c r="U148" s="148"/>
      <c r="V148" s="148"/>
      <c r="W148" s="148"/>
      <c r="X148" s="148"/>
      <c r="Y148" s="148"/>
      <c r="Z148" s="148"/>
      <c r="AA148" s="148"/>
      <c r="AB148" s="148"/>
      <c r="AC148" s="148"/>
      <c r="AD148" s="148"/>
      <c r="AE148" s="148"/>
      <c r="AF148" s="148"/>
      <c r="AG148" s="148"/>
    </row>
    <row r="149" spans="13:33" ht="15">
      <c r="M149" s="163"/>
      <c r="N149" s="164"/>
      <c r="O149" s="148"/>
      <c r="P149" s="148"/>
      <c r="Q149" s="148"/>
      <c r="R149" s="148"/>
      <c r="S149" s="148"/>
      <c r="T149" s="148"/>
      <c r="U149" s="148"/>
      <c r="V149" s="148"/>
      <c r="W149" s="148"/>
      <c r="X149" s="148"/>
      <c r="Y149" s="148"/>
      <c r="Z149" s="148"/>
      <c r="AA149" s="148"/>
      <c r="AB149" s="148"/>
      <c r="AC149" s="148"/>
      <c r="AD149" s="148"/>
      <c r="AE149" s="148"/>
      <c r="AF149" s="148"/>
      <c r="AG149" s="148"/>
    </row>
    <row r="150" spans="13:33" ht="15">
      <c r="M150" s="163"/>
      <c r="N150" s="164"/>
      <c r="O150" s="148"/>
      <c r="P150" s="148"/>
      <c r="Q150" s="148"/>
      <c r="R150" s="148"/>
      <c r="S150" s="148"/>
      <c r="T150" s="148"/>
      <c r="U150" s="148"/>
      <c r="V150" s="148"/>
      <c r="W150" s="148"/>
      <c r="X150" s="148"/>
      <c r="Y150" s="148"/>
      <c r="Z150" s="148"/>
      <c r="AA150" s="148"/>
      <c r="AB150" s="148"/>
      <c r="AC150" s="148"/>
      <c r="AD150" s="148"/>
      <c r="AE150" s="148"/>
      <c r="AF150" s="148"/>
      <c r="AG150" s="148"/>
    </row>
    <row r="151" spans="13:33" ht="15">
      <c r="M151" s="163"/>
      <c r="N151" s="164"/>
      <c r="O151" s="148"/>
      <c r="P151" s="148"/>
      <c r="Q151" s="148"/>
      <c r="R151" s="148"/>
      <c r="S151" s="148"/>
      <c r="T151" s="148"/>
      <c r="U151" s="148"/>
      <c r="V151" s="148"/>
      <c r="W151" s="148"/>
      <c r="X151" s="148"/>
      <c r="Y151" s="148"/>
      <c r="Z151" s="148"/>
      <c r="AA151" s="148"/>
      <c r="AB151" s="148"/>
      <c r="AC151" s="148"/>
      <c r="AD151" s="148"/>
      <c r="AE151" s="148"/>
      <c r="AF151" s="148"/>
      <c r="AG151" s="148"/>
    </row>
    <row r="152" spans="13:33" ht="15">
      <c r="M152" s="163"/>
      <c r="N152" s="164"/>
      <c r="O152" s="148"/>
      <c r="P152" s="148"/>
      <c r="Q152" s="148"/>
      <c r="R152" s="148"/>
      <c r="S152" s="148"/>
      <c r="T152" s="148"/>
      <c r="U152" s="148"/>
      <c r="V152" s="148"/>
      <c r="W152" s="148"/>
      <c r="X152" s="148"/>
      <c r="Y152" s="148"/>
      <c r="Z152" s="148"/>
      <c r="AA152" s="148"/>
      <c r="AB152" s="148"/>
      <c r="AC152" s="148"/>
      <c r="AD152" s="148"/>
      <c r="AE152" s="148"/>
      <c r="AF152" s="148"/>
      <c r="AG152" s="148"/>
    </row>
    <row r="153" spans="13:33" ht="15">
      <c r="M153" s="163"/>
      <c r="N153" s="164"/>
      <c r="O153" s="148"/>
      <c r="P153" s="148"/>
      <c r="Q153" s="148"/>
      <c r="R153" s="148"/>
      <c r="S153" s="148"/>
      <c r="T153" s="148"/>
      <c r="U153" s="148"/>
      <c r="V153" s="148"/>
      <c r="W153" s="148"/>
      <c r="X153" s="148"/>
      <c r="Y153" s="148"/>
      <c r="Z153" s="148"/>
      <c r="AA153" s="148"/>
      <c r="AB153" s="148"/>
      <c r="AC153" s="148"/>
      <c r="AD153" s="148"/>
      <c r="AE153" s="148"/>
      <c r="AF153" s="148"/>
      <c r="AG153" s="148"/>
    </row>
    <row r="154" spans="13:33" ht="15">
      <c r="M154" s="163"/>
      <c r="N154" s="164"/>
      <c r="O154" s="148"/>
      <c r="P154" s="148"/>
      <c r="Q154" s="148"/>
      <c r="R154" s="148"/>
      <c r="S154" s="148"/>
      <c r="T154" s="148"/>
      <c r="U154" s="148"/>
      <c r="V154" s="148"/>
      <c r="W154" s="148"/>
      <c r="X154" s="148"/>
      <c r="Y154" s="148"/>
      <c r="Z154" s="148"/>
      <c r="AA154" s="148"/>
      <c r="AB154" s="148"/>
      <c r="AC154" s="148"/>
      <c r="AD154" s="148"/>
      <c r="AE154" s="148"/>
      <c r="AF154" s="148"/>
      <c r="AG154" s="148"/>
    </row>
    <row r="155" spans="13:33" ht="15">
      <c r="M155" s="163"/>
      <c r="N155" s="164"/>
      <c r="O155" s="148"/>
      <c r="P155" s="148"/>
      <c r="Q155" s="148"/>
      <c r="R155" s="148"/>
      <c r="S155" s="148"/>
      <c r="T155" s="148"/>
      <c r="U155" s="148"/>
      <c r="V155" s="148"/>
      <c r="W155" s="148"/>
      <c r="X155" s="148"/>
      <c r="Y155" s="148"/>
      <c r="Z155" s="148"/>
      <c r="AA155" s="148"/>
      <c r="AB155" s="148"/>
      <c r="AC155" s="148"/>
      <c r="AD155" s="148"/>
      <c r="AE155" s="148"/>
      <c r="AF155" s="148"/>
      <c r="AG155" s="148"/>
    </row>
    <row r="156" spans="13:33" ht="15">
      <c r="M156" s="163"/>
      <c r="N156" s="164"/>
      <c r="O156" s="148"/>
      <c r="P156" s="148"/>
      <c r="Q156" s="148"/>
      <c r="R156" s="148"/>
      <c r="S156" s="148"/>
      <c r="T156" s="148"/>
      <c r="U156" s="148"/>
      <c r="V156" s="148"/>
      <c r="W156" s="148"/>
      <c r="X156" s="148"/>
      <c r="Y156" s="148"/>
      <c r="Z156" s="148"/>
      <c r="AA156" s="148"/>
      <c r="AB156" s="148"/>
      <c r="AC156" s="148"/>
      <c r="AD156" s="148"/>
      <c r="AE156" s="148"/>
      <c r="AF156" s="148"/>
      <c r="AG156" s="148"/>
    </row>
    <row r="157" spans="13:33" ht="15">
      <c r="M157" s="163"/>
      <c r="N157" s="164"/>
      <c r="O157" s="148"/>
      <c r="P157" s="148"/>
      <c r="Q157" s="148"/>
      <c r="R157" s="148"/>
      <c r="S157" s="148"/>
      <c r="T157" s="148"/>
      <c r="U157" s="148"/>
      <c r="V157" s="148"/>
      <c r="W157" s="148"/>
      <c r="X157" s="148"/>
      <c r="Y157" s="148"/>
      <c r="Z157" s="148"/>
      <c r="AA157" s="148"/>
      <c r="AB157" s="148"/>
      <c r="AC157" s="148"/>
      <c r="AD157" s="148"/>
      <c r="AE157" s="148"/>
      <c r="AF157" s="148"/>
      <c r="AG157" s="148"/>
    </row>
    <row r="158" spans="13:33" ht="15">
      <c r="M158" s="163"/>
      <c r="N158" s="164"/>
      <c r="O158" s="148"/>
      <c r="P158" s="148"/>
      <c r="Q158" s="148"/>
      <c r="R158" s="148"/>
      <c r="S158" s="148"/>
      <c r="T158" s="148"/>
      <c r="U158" s="148"/>
      <c r="V158" s="148"/>
      <c r="W158" s="148"/>
      <c r="X158" s="148"/>
      <c r="Y158" s="148"/>
      <c r="Z158" s="148"/>
      <c r="AA158" s="148"/>
      <c r="AB158" s="148"/>
      <c r="AC158" s="148"/>
      <c r="AD158" s="148"/>
      <c r="AE158" s="148"/>
      <c r="AF158" s="148"/>
      <c r="AG158" s="148"/>
    </row>
    <row r="159" spans="13:33" ht="15">
      <c r="M159" s="163"/>
      <c r="N159" s="164"/>
      <c r="O159" s="148"/>
      <c r="P159" s="148"/>
      <c r="Q159" s="148"/>
      <c r="R159" s="148"/>
      <c r="S159" s="148"/>
      <c r="T159" s="148"/>
      <c r="U159" s="148"/>
      <c r="V159" s="148"/>
      <c r="W159" s="148"/>
      <c r="X159" s="148"/>
      <c r="Y159" s="148"/>
      <c r="Z159" s="148"/>
      <c r="AA159" s="148"/>
      <c r="AB159" s="148"/>
      <c r="AC159" s="148"/>
      <c r="AD159" s="148"/>
      <c r="AE159" s="148"/>
      <c r="AF159" s="148"/>
      <c r="AG159" s="148"/>
    </row>
    <row r="160" spans="13:33" ht="15">
      <c r="M160" s="163"/>
      <c r="N160" s="164"/>
      <c r="O160" s="148"/>
      <c r="P160" s="148"/>
      <c r="Q160" s="148"/>
      <c r="R160" s="148"/>
      <c r="S160" s="148"/>
      <c r="T160" s="148"/>
      <c r="U160" s="148"/>
      <c r="V160" s="148"/>
      <c r="W160" s="148"/>
      <c r="X160" s="148"/>
      <c r="Y160" s="148"/>
      <c r="Z160" s="148"/>
      <c r="AA160" s="148"/>
      <c r="AB160" s="148"/>
      <c r="AC160" s="148"/>
      <c r="AD160" s="148"/>
      <c r="AE160" s="148"/>
      <c r="AF160" s="148"/>
      <c r="AG160" s="148"/>
    </row>
    <row r="161" spans="13:33" ht="15">
      <c r="M161" s="163"/>
      <c r="N161" s="164"/>
      <c r="O161" s="148"/>
      <c r="P161" s="148"/>
      <c r="Q161" s="148"/>
      <c r="R161" s="148"/>
      <c r="S161" s="148"/>
      <c r="T161" s="148"/>
      <c r="U161" s="148"/>
      <c r="V161" s="148"/>
      <c r="W161" s="148"/>
      <c r="X161" s="148"/>
      <c r="Y161" s="148"/>
      <c r="Z161" s="148"/>
      <c r="AA161" s="148"/>
      <c r="AB161" s="148"/>
      <c r="AC161" s="148"/>
      <c r="AD161" s="148"/>
      <c r="AE161" s="148"/>
      <c r="AF161" s="148"/>
      <c r="AG161" s="148"/>
    </row>
    <row r="162" spans="13:33" ht="15">
      <c r="M162" s="163"/>
      <c r="N162" s="164"/>
      <c r="O162" s="148"/>
      <c r="P162" s="148"/>
      <c r="Q162" s="148"/>
      <c r="R162" s="148"/>
      <c r="S162" s="148"/>
      <c r="T162" s="148"/>
      <c r="U162" s="148"/>
      <c r="V162" s="148"/>
      <c r="W162" s="148"/>
      <c r="X162" s="148"/>
      <c r="Y162" s="148"/>
      <c r="Z162" s="148"/>
      <c r="AA162" s="148"/>
      <c r="AB162" s="148"/>
      <c r="AC162" s="148"/>
      <c r="AD162" s="148"/>
      <c r="AE162" s="148"/>
      <c r="AF162" s="148"/>
      <c r="AG162" s="148"/>
    </row>
    <row r="163" spans="13:33" ht="15">
      <c r="M163" s="163"/>
      <c r="N163" s="164"/>
      <c r="O163" s="148"/>
      <c r="P163" s="148"/>
      <c r="Q163" s="148"/>
      <c r="R163" s="148"/>
      <c r="S163" s="148"/>
      <c r="T163" s="148"/>
      <c r="U163" s="148"/>
      <c r="V163" s="148"/>
      <c r="W163" s="148"/>
      <c r="X163" s="148"/>
      <c r="Y163" s="148"/>
      <c r="Z163" s="148"/>
      <c r="AA163" s="148"/>
      <c r="AB163" s="148"/>
      <c r="AC163" s="148"/>
      <c r="AD163" s="148"/>
      <c r="AE163" s="148"/>
      <c r="AF163" s="148"/>
      <c r="AG163" s="148"/>
    </row>
    <row r="164" spans="13:33" ht="15">
      <c r="M164" s="163"/>
      <c r="N164" s="164"/>
      <c r="O164" s="148"/>
      <c r="P164" s="148"/>
      <c r="Q164" s="148"/>
      <c r="R164" s="148"/>
      <c r="S164" s="148"/>
      <c r="T164" s="148"/>
      <c r="U164" s="148"/>
      <c r="V164" s="148"/>
      <c r="W164" s="148"/>
      <c r="X164" s="148"/>
      <c r="Y164" s="148"/>
      <c r="Z164" s="148"/>
      <c r="AA164" s="148"/>
      <c r="AB164" s="148"/>
      <c r="AC164" s="148"/>
      <c r="AD164" s="148"/>
      <c r="AE164" s="148"/>
      <c r="AF164" s="148"/>
      <c r="AG164" s="148"/>
    </row>
    <row r="165" spans="13:33" ht="15">
      <c r="M165" s="163"/>
      <c r="N165" s="164"/>
      <c r="O165" s="148"/>
      <c r="P165" s="148"/>
      <c r="Q165" s="148"/>
      <c r="R165" s="148"/>
      <c r="S165" s="148"/>
      <c r="T165" s="148"/>
      <c r="U165" s="148"/>
      <c r="V165" s="148"/>
      <c r="W165" s="148"/>
      <c r="X165" s="148"/>
      <c r="Y165" s="148"/>
      <c r="Z165" s="148"/>
      <c r="AA165" s="148"/>
      <c r="AB165" s="148"/>
      <c r="AC165" s="148"/>
      <c r="AD165" s="148"/>
      <c r="AE165" s="148"/>
      <c r="AF165" s="148"/>
      <c r="AG165" s="148"/>
    </row>
    <row r="166" spans="13:33" ht="15">
      <c r="M166" s="163"/>
      <c r="N166" s="164"/>
      <c r="O166" s="148"/>
      <c r="P166" s="148"/>
      <c r="Q166" s="148"/>
      <c r="R166" s="148"/>
      <c r="S166" s="148"/>
      <c r="T166" s="148"/>
      <c r="U166" s="148"/>
      <c r="V166" s="148"/>
      <c r="W166" s="148"/>
      <c r="X166" s="148"/>
      <c r="Y166" s="148"/>
      <c r="Z166" s="148"/>
      <c r="AA166" s="148"/>
      <c r="AB166" s="148"/>
      <c r="AC166" s="148"/>
      <c r="AD166" s="148"/>
      <c r="AE166" s="148"/>
      <c r="AF166" s="148"/>
      <c r="AG166" s="148"/>
    </row>
    <row r="167" spans="13:33" ht="15">
      <c r="M167" s="163"/>
      <c r="N167" s="164"/>
      <c r="O167" s="148"/>
      <c r="P167" s="148"/>
      <c r="Q167" s="148"/>
      <c r="R167" s="148"/>
      <c r="S167" s="148"/>
      <c r="T167" s="148"/>
      <c r="U167" s="148"/>
      <c r="V167" s="148"/>
      <c r="W167" s="148"/>
      <c r="X167" s="148"/>
      <c r="Y167" s="148"/>
      <c r="Z167" s="148"/>
      <c r="AA167" s="148"/>
      <c r="AB167" s="148"/>
      <c r="AC167" s="148"/>
      <c r="AD167" s="148"/>
      <c r="AE167" s="148"/>
      <c r="AF167" s="148"/>
      <c r="AG167" s="148"/>
    </row>
    <row r="168" spans="13:33" ht="15">
      <c r="M168" s="163"/>
      <c r="N168" s="164"/>
      <c r="O168" s="148"/>
      <c r="P168" s="148"/>
      <c r="Q168" s="148"/>
      <c r="R168" s="148"/>
      <c r="S168" s="148"/>
      <c r="T168" s="148"/>
      <c r="U168" s="148"/>
      <c r="V168" s="148"/>
      <c r="W168" s="148"/>
      <c r="X168" s="148"/>
      <c r="Y168" s="148"/>
      <c r="Z168" s="148"/>
      <c r="AA168" s="148"/>
      <c r="AB168" s="148"/>
      <c r="AC168" s="148"/>
      <c r="AD168" s="148"/>
      <c r="AE168" s="148"/>
      <c r="AF168" s="148"/>
      <c r="AG168" s="148"/>
    </row>
    <row r="169" spans="13:33" ht="15">
      <c r="M169" s="163"/>
      <c r="N169" s="164"/>
      <c r="O169" s="148"/>
      <c r="P169" s="148"/>
      <c r="Q169" s="148"/>
      <c r="R169" s="148"/>
      <c r="S169" s="148"/>
      <c r="T169" s="148"/>
      <c r="U169" s="148"/>
      <c r="V169" s="148"/>
      <c r="W169" s="148"/>
      <c r="X169" s="148"/>
      <c r="Y169" s="148"/>
      <c r="Z169" s="148"/>
      <c r="AA169" s="148"/>
      <c r="AB169" s="148"/>
      <c r="AC169" s="148"/>
      <c r="AD169" s="148"/>
      <c r="AE169" s="148"/>
      <c r="AF169" s="148"/>
      <c r="AG169" s="148"/>
    </row>
    <row r="170" spans="13:33" ht="15">
      <c r="M170" s="163"/>
      <c r="N170" s="164"/>
      <c r="O170" s="148"/>
      <c r="P170" s="148"/>
      <c r="Q170" s="148"/>
      <c r="R170" s="148"/>
      <c r="S170" s="148"/>
      <c r="T170" s="148"/>
      <c r="U170" s="148"/>
      <c r="V170" s="148"/>
      <c r="W170" s="148"/>
      <c r="X170" s="148"/>
      <c r="Y170" s="148"/>
      <c r="Z170" s="148"/>
      <c r="AA170" s="148"/>
      <c r="AB170" s="148"/>
      <c r="AC170" s="148"/>
      <c r="AD170" s="148"/>
      <c r="AE170" s="148"/>
      <c r="AF170" s="148"/>
      <c r="AG170" s="148"/>
    </row>
    <row r="171" spans="13:33" ht="15">
      <c r="M171" s="163"/>
      <c r="N171" s="164"/>
      <c r="O171" s="148"/>
      <c r="P171" s="148"/>
      <c r="Q171" s="148"/>
      <c r="R171" s="148"/>
      <c r="S171" s="148"/>
      <c r="T171" s="148"/>
      <c r="U171" s="148"/>
      <c r="V171" s="148"/>
      <c r="W171" s="148"/>
      <c r="X171" s="148"/>
      <c r="Y171" s="148"/>
      <c r="Z171" s="148"/>
      <c r="AA171" s="148"/>
      <c r="AB171" s="148"/>
      <c r="AC171" s="148"/>
      <c r="AD171" s="148"/>
      <c r="AE171" s="148"/>
      <c r="AF171" s="148"/>
      <c r="AG171" s="148"/>
    </row>
    <row r="172" spans="13:33" ht="15">
      <c r="M172" s="163"/>
      <c r="N172" s="164"/>
      <c r="O172" s="148"/>
      <c r="P172" s="148"/>
      <c r="Q172" s="148"/>
      <c r="R172" s="148"/>
      <c r="S172" s="148"/>
      <c r="T172" s="148"/>
      <c r="U172" s="148"/>
      <c r="V172" s="148"/>
      <c r="W172" s="148"/>
      <c r="X172" s="148"/>
      <c r="Y172" s="148"/>
      <c r="Z172" s="148"/>
      <c r="AA172" s="148"/>
      <c r="AB172" s="148"/>
      <c r="AC172" s="148"/>
      <c r="AD172" s="148"/>
      <c r="AE172" s="148"/>
      <c r="AF172" s="148"/>
      <c r="AG172" s="148"/>
    </row>
    <row r="173" spans="13:33" ht="15">
      <c r="M173" s="163"/>
      <c r="N173" s="164"/>
      <c r="O173" s="148"/>
      <c r="P173" s="148"/>
      <c r="Q173" s="148"/>
      <c r="R173" s="148"/>
      <c r="S173" s="148"/>
      <c r="T173" s="148"/>
      <c r="U173" s="148"/>
      <c r="V173" s="148"/>
      <c r="W173" s="148"/>
      <c r="X173" s="148"/>
      <c r="Y173" s="148"/>
      <c r="Z173" s="148"/>
      <c r="AA173" s="148"/>
      <c r="AB173" s="148"/>
      <c r="AC173" s="148"/>
      <c r="AD173" s="148"/>
      <c r="AE173" s="148"/>
      <c r="AF173" s="148"/>
      <c r="AG173" s="148"/>
    </row>
    <row r="174" spans="13:33" ht="15">
      <c r="M174" s="163"/>
      <c r="N174" s="164"/>
      <c r="O174" s="148"/>
      <c r="P174" s="148"/>
      <c r="Q174" s="148"/>
      <c r="R174" s="148"/>
      <c r="S174" s="148"/>
      <c r="T174" s="148"/>
      <c r="U174" s="148"/>
      <c r="V174" s="148"/>
      <c r="W174" s="148"/>
      <c r="X174" s="148"/>
      <c r="Y174" s="148"/>
      <c r="Z174" s="148"/>
      <c r="AA174" s="148"/>
      <c r="AB174" s="148"/>
      <c r="AC174" s="148"/>
      <c r="AD174" s="148"/>
      <c r="AE174" s="148"/>
      <c r="AF174" s="148"/>
      <c r="AG174" s="148"/>
    </row>
    <row r="175" spans="13:33" ht="15">
      <c r="M175" s="163"/>
      <c r="N175" s="164"/>
      <c r="O175" s="148"/>
      <c r="P175" s="148"/>
      <c r="Q175" s="148"/>
      <c r="R175" s="148"/>
      <c r="S175" s="148"/>
      <c r="T175" s="148"/>
      <c r="U175" s="148"/>
      <c r="V175" s="148"/>
      <c r="W175" s="148"/>
      <c r="X175" s="148"/>
      <c r="Y175" s="148"/>
      <c r="Z175" s="148"/>
      <c r="AA175" s="148"/>
      <c r="AB175" s="148"/>
      <c r="AC175" s="148"/>
      <c r="AD175" s="148"/>
      <c r="AE175" s="148"/>
      <c r="AF175" s="148"/>
      <c r="AG175" s="148"/>
    </row>
    <row r="176" spans="13:33" ht="15">
      <c r="M176" s="163"/>
      <c r="N176" s="164"/>
      <c r="O176" s="148"/>
      <c r="P176" s="148"/>
      <c r="Q176" s="148"/>
      <c r="R176" s="148"/>
      <c r="S176" s="148"/>
      <c r="T176" s="148"/>
      <c r="U176" s="148"/>
      <c r="V176" s="148"/>
      <c r="W176" s="148"/>
      <c r="X176" s="148"/>
      <c r="Y176" s="148"/>
      <c r="Z176" s="148"/>
      <c r="AA176" s="148"/>
      <c r="AB176" s="148"/>
      <c r="AC176" s="148"/>
      <c r="AD176" s="148"/>
      <c r="AE176" s="148"/>
      <c r="AF176" s="148"/>
      <c r="AG176" s="148"/>
    </row>
    <row r="177" spans="13:33" ht="15">
      <c r="M177" s="163"/>
      <c r="N177" s="164"/>
      <c r="O177" s="148"/>
      <c r="P177" s="148"/>
      <c r="Q177" s="148"/>
      <c r="R177" s="148"/>
      <c r="S177" s="148"/>
      <c r="T177" s="148"/>
      <c r="U177" s="148"/>
      <c r="V177" s="148"/>
      <c r="W177" s="148"/>
      <c r="X177" s="148"/>
      <c r="Y177" s="148"/>
      <c r="Z177" s="148"/>
      <c r="AA177" s="148"/>
      <c r="AB177" s="148"/>
      <c r="AC177" s="148"/>
      <c r="AD177" s="148"/>
      <c r="AE177" s="148"/>
      <c r="AF177" s="148"/>
      <c r="AG177" s="148"/>
    </row>
    <row r="178" spans="13:33" ht="15">
      <c r="M178" s="163"/>
      <c r="N178" s="164"/>
      <c r="O178" s="148"/>
      <c r="P178" s="148"/>
      <c r="Q178" s="148"/>
      <c r="R178" s="148"/>
      <c r="S178" s="148"/>
      <c r="T178" s="148"/>
      <c r="U178" s="148"/>
      <c r="V178" s="148"/>
      <c r="W178" s="148"/>
      <c r="X178" s="148"/>
      <c r="Y178" s="148"/>
      <c r="Z178" s="148"/>
      <c r="AA178" s="148"/>
      <c r="AB178" s="148"/>
      <c r="AC178" s="148"/>
      <c r="AD178" s="148"/>
      <c r="AE178" s="148"/>
      <c r="AF178" s="148"/>
      <c r="AG178" s="148"/>
    </row>
    <row r="179" spans="13:33" ht="15">
      <c r="M179" s="163"/>
      <c r="N179" s="164"/>
      <c r="O179" s="148"/>
      <c r="P179" s="148"/>
      <c r="Q179" s="148"/>
      <c r="R179" s="148"/>
      <c r="S179" s="148"/>
      <c r="T179" s="148"/>
      <c r="U179" s="148"/>
      <c r="V179" s="148"/>
      <c r="W179" s="148"/>
      <c r="X179" s="148"/>
      <c r="Y179" s="148"/>
      <c r="Z179" s="148"/>
      <c r="AA179" s="148"/>
      <c r="AB179" s="148"/>
      <c r="AC179" s="148"/>
      <c r="AD179" s="148"/>
      <c r="AE179" s="148"/>
      <c r="AF179" s="148"/>
      <c r="AG179" s="148"/>
    </row>
    <row r="180" spans="13:33" ht="15">
      <c r="M180" s="163"/>
      <c r="N180" s="164"/>
      <c r="O180" s="148"/>
      <c r="P180" s="148"/>
      <c r="Q180" s="148"/>
      <c r="R180" s="148"/>
      <c r="S180" s="148"/>
      <c r="T180" s="148"/>
      <c r="U180" s="148"/>
      <c r="V180" s="148"/>
      <c r="W180" s="148"/>
      <c r="X180" s="148"/>
      <c r="Y180" s="148"/>
      <c r="Z180" s="148"/>
      <c r="AA180" s="148"/>
      <c r="AB180" s="148"/>
      <c r="AC180" s="148"/>
      <c r="AD180" s="148"/>
      <c r="AE180" s="148"/>
      <c r="AF180" s="148"/>
      <c r="AG180" s="148"/>
    </row>
    <row r="181" spans="13:33" ht="15">
      <c r="M181" s="163"/>
      <c r="N181" s="164"/>
      <c r="O181" s="148"/>
      <c r="P181" s="148"/>
      <c r="Q181" s="148"/>
      <c r="R181" s="148"/>
      <c r="S181" s="148"/>
      <c r="T181" s="148"/>
      <c r="U181" s="148"/>
      <c r="V181" s="148"/>
      <c r="W181" s="148"/>
      <c r="X181" s="148"/>
      <c r="Y181" s="148"/>
      <c r="Z181" s="148"/>
      <c r="AA181" s="148"/>
      <c r="AB181" s="148"/>
      <c r="AC181" s="148"/>
      <c r="AD181" s="148"/>
      <c r="AE181" s="148"/>
      <c r="AF181" s="148"/>
      <c r="AG181" s="148"/>
    </row>
    <row r="182" spans="13:33" ht="15">
      <c r="M182" s="163"/>
      <c r="N182" s="164"/>
      <c r="O182" s="148"/>
      <c r="P182" s="148"/>
      <c r="Q182" s="148"/>
      <c r="R182" s="148"/>
      <c r="S182" s="148"/>
      <c r="T182" s="148"/>
      <c r="U182" s="148"/>
      <c r="V182" s="148"/>
      <c r="W182" s="148"/>
      <c r="X182" s="148"/>
      <c r="Y182" s="148"/>
      <c r="Z182" s="148"/>
      <c r="AA182" s="148"/>
      <c r="AB182" s="148"/>
      <c r="AC182" s="148"/>
      <c r="AD182" s="148"/>
      <c r="AE182" s="148"/>
      <c r="AF182" s="148"/>
      <c r="AG182" s="148"/>
    </row>
    <row r="183" spans="13:33" ht="15">
      <c r="M183" s="163"/>
      <c r="N183" s="164"/>
      <c r="O183" s="148"/>
      <c r="P183" s="148"/>
      <c r="Q183" s="148"/>
      <c r="R183" s="148"/>
      <c r="S183" s="148"/>
      <c r="T183" s="148"/>
      <c r="U183" s="148"/>
      <c r="V183" s="148"/>
      <c r="W183" s="148"/>
      <c r="X183" s="148"/>
      <c r="Y183" s="148"/>
      <c r="Z183" s="148"/>
      <c r="AA183" s="148"/>
      <c r="AB183" s="148"/>
      <c r="AC183" s="148"/>
      <c r="AD183" s="148"/>
      <c r="AE183" s="148"/>
      <c r="AF183" s="148"/>
      <c r="AG183" s="148"/>
    </row>
    <row r="184" spans="13:33" ht="15">
      <c r="M184" s="163"/>
      <c r="N184" s="164"/>
      <c r="O184" s="148"/>
      <c r="P184" s="148"/>
      <c r="Q184" s="148"/>
      <c r="R184" s="148"/>
      <c r="S184" s="148"/>
      <c r="T184" s="148"/>
      <c r="U184" s="148"/>
      <c r="V184" s="148"/>
      <c r="W184" s="148"/>
      <c r="X184" s="148"/>
      <c r="Y184" s="148"/>
      <c r="Z184" s="148"/>
      <c r="AA184" s="148"/>
      <c r="AB184" s="148"/>
      <c r="AC184" s="148"/>
      <c r="AD184" s="148"/>
      <c r="AE184" s="148"/>
      <c r="AF184" s="148"/>
      <c r="AG184" s="148"/>
    </row>
    <row r="185" spans="13:33" ht="15">
      <c r="M185" s="163"/>
      <c r="N185" s="164"/>
      <c r="O185" s="148"/>
      <c r="P185" s="148"/>
      <c r="Q185" s="148"/>
      <c r="R185" s="148"/>
      <c r="S185" s="148"/>
      <c r="T185" s="148"/>
      <c r="U185" s="148"/>
      <c r="V185" s="148"/>
      <c r="W185" s="148"/>
      <c r="X185" s="148"/>
      <c r="Y185" s="148"/>
      <c r="Z185" s="148"/>
      <c r="AA185" s="148"/>
      <c r="AB185" s="148"/>
      <c r="AC185" s="148"/>
      <c r="AD185" s="148"/>
      <c r="AE185" s="148"/>
      <c r="AF185" s="148"/>
      <c r="AG185" s="148"/>
    </row>
    <row r="186" spans="13:33" ht="15">
      <c r="M186" s="163"/>
      <c r="N186" s="164"/>
      <c r="O186" s="148"/>
      <c r="P186" s="148"/>
      <c r="Q186" s="148"/>
      <c r="R186" s="148"/>
      <c r="S186" s="148"/>
      <c r="T186" s="148"/>
      <c r="U186" s="148"/>
      <c r="V186" s="148"/>
      <c r="W186" s="148"/>
      <c r="X186" s="148"/>
      <c r="Y186" s="148"/>
      <c r="Z186" s="148"/>
      <c r="AA186" s="148"/>
      <c r="AB186" s="148"/>
      <c r="AC186" s="148"/>
      <c r="AD186" s="148"/>
      <c r="AE186" s="148"/>
      <c r="AF186" s="148"/>
      <c r="AG186" s="148"/>
    </row>
    <row r="187" spans="13:33" ht="15">
      <c r="M187" s="163"/>
      <c r="N187" s="164"/>
      <c r="O187" s="148"/>
      <c r="P187" s="148"/>
      <c r="Q187" s="148"/>
      <c r="R187" s="148"/>
      <c r="S187" s="148"/>
      <c r="T187" s="148"/>
      <c r="U187" s="148"/>
      <c r="V187" s="148"/>
      <c r="W187" s="148"/>
      <c r="X187" s="148"/>
      <c r="Y187" s="148"/>
      <c r="Z187" s="148"/>
      <c r="AA187" s="148"/>
      <c r="AB187" s="148"/>
      <c r="AC187" s="148"/>
      <c r="AD187" s="148"/>
      <c r="AE187" s="148"/>
      <c r="AF187" s="148"/>
      <c r="AG187" s="148"/>
    </row>
  </sheetData>
  <mergeCells count="21">
    <mergeCell ref="N7:N11"/>
    <mergeCell ref="M1:N1"/>
    <mergeCell ref="M2:N2"/>
    <mergeCell ref="M3:N3"/>
    <mergeCell ref="M8:M10"/>
    <mergeCell ref="L7:L11"/>
    <mergeCell ref="A7:A11"/>
    <mergeCell ref="H10:H11"/>
    <mergeCell ref="I10:I11"/>
    <mergeCell ref="B7:J7"/>
    <mergeCell ref="F8:J8"/>
    <mergeCell ref="H9:I9"/>
    <mergeCell ref="J9:J11"/>
    <mergeCell ref="K7:K11"/>
    <mergeCell ref="B8:B11"/>
    <mergeCell ref="A4:J5"/>
    <mergeCell ref="E8:E11"/>
    <mergeCell ref="F9:F11"/>
    <mergeCell ref="G9:G11"/>
    <mergeCell ref="C8:C9"/>
    <mergeCell ref="D8:D9"/>
  </mergeCells>
  <printOptions/>
  <pageMargins left="0.42" right="0.2" top="0.2" bottom="0.08" header="0.08" footer="0.1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silenko</cp:lastModifiedBy>
  <cp:lastPrinted>2004-12-29T07:31:33Z</cp:lastPrinted>
  <dcterms:created xsi:type="dcterms:W3CDTF">2003-12-10T21:35:36Z</dcterms:created>
  <dcterms:modified xsi:type="dcterms:W3CDTF">2004-12-29T07:37:33Z</dcterms:modified>
  <cp:category/>
  <cp:version/>
  <cp:contentType/>
  <cp:contentStatus/>
</cp:coreProperties>
</file>