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1280" windowHeight="5670" activeTab="3"/>
  </bookViews>
  <sheets>
    <sheet name="№1" sheetId="1" r:id="rId1"/>
    <sheet name="№2" sheetId="2" r:id="rId2"/>
    <sheet name="№3" sheetId="3" r:id="rId3"/>
    <sheet name="№4" sheetId="4" r:id="rId4"/>
  </sheets>
  <definedNames>
    <definedName name="_xlnm.Print_Titles" localSheetId="0">'№1'!$9:$11</definedName>
    <definedName name="_xlnm.Print_Area" localSheetId="0">'№1'!$A$1:$F$60</definedName>
    <definedName name="_xlnm.Print_Area" localSheetId="1">'№2'!$A$1:$K$78</definedName>
    <definedName name="_xlnm.Print_Area" localSheetId="2">'№3'!$A$1:$K$110</definedName>
    <definedName name="_xlnm.Print_Area" localSheetId="3">'№4'!$A$1:$P$56</definedName>
  </definedNames>
  <calcPr fullCalcOnLoad="1"/>
</workbook>
</file>

<file path=xl/sharedStrings.xml><?xml version="1.0" encoding="utf-8"?>
<sst xmlns="http://schemas.openxmlformats.org/spreadsheetml/2006/main" count="493" uniqueCount="304">
  <si>
    <t>Приложение 2</t>
  </si>
  <si>
    <t>к решению областного совета</t>
  </si>
  <si>
    <t>по функциональной структуре</t>
  </si>
  <si>
    <t>тыс.гривен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</si>
  <si>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</si>
  <si>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</si>
  <si>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</si>
  <si>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</si>
  <si>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</si>
  <si>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</si>
  <si>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</si>
  <si>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</si>
  <si>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</si>
  <si>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</si>
  <si>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</si>
  <si>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</si>
  <si>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</si>
  <si>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</si>
  <si>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</si>
  <si>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</si>
  <si>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</si>
  <si>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</si>
  <si>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</si>
  <si>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</si>
  <si>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</si>
  <si>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</si>
  <si>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</si>
  <si>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</si>
  <si>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</si>
  <si>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</si>
  <si>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</si>
  <si>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</si>
  <si>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</si>
  <si>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</si>
  <si>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</si>
  <si>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</si>
  <si>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</si>
  <si>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</si>
  <si>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</si>
  <si>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</si>
  <si>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</si>
  <si>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</si>
  <si>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</si>
  <si>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</si>
  <si>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</si>
  <si>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</si>
  <si>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</si>
  <si>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</si>
  <si>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</si>
  <si>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</si>
  <si>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</si>
  <si>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</si>
  <si>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</si>
  <si>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</si>
  <si>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</si>
  <si>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</si>
  <si>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</si>
  <si>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</si>
  <si>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</si>
  <si>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</si>
  <si>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</si>
  <si>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</si>
  <si>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</si>
  <si>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</si>
  <si>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</si>
  <si>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</si>
  <si>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</si>
  <si>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</si>
  <si>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</si>
  <si>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</si>
  <si>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</si>
  <si>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</si>
  <si>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</si>
  <si>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</si>
  <si>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</si>
  <si>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</si>
  <si>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</si>
  <si>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 xml:space="preserve">Управление здравоохранения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</si>
  <si>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</si>
  <si>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</si>
  <si>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</si>
  <si>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</si>
  <si>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 xml:space="preserve">Служба по делам несовершеннолетних </t>
  </si>
  <si>
    <t>Управление по делам семьи, молодежи и туризма</t>
  </si>
  <si>
    <t xml:space="preserve">Управление жилищно-коммунального хозяйства </t>
  </si>
  <si>
    <t>110200  110500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</si>
  <si>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</si>
  <si>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</si>
  <si>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</si>
  <si>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</si>
  <si>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</si>
  <si>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</si>
  <si>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 xml:space="preserve">Главное управление экономики </t>
  </si>
  <si>
    <t>Главное финансовое управление</t>
  </si>
  <si>
    <t>200200</t>
  </si>
  <si>
    <t>Охрана и рациональное использование земель</t>
  </si>
  <si>
    <t>Приложение № 4</t>
  </si>
  <si>
    <t xml:space="preserve">к решению областного совета </t>
  </si>
  <si>
    <t>Субвенции общего фонда:</t>
  </si>
  <si>
    <t>в т.ч.</t>
  </si>
  <si>
    <t>бесплатное обеспечение углем на бытовые нужды лицам, имеющим такое право согласно ст. 48 Горного закона Украины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</si>
  <si>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</si>
  <si>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</si>
  <si>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 xml:space="preserve">компенсация за льготный междугородний проезд 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</si>
  <si>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</si>
  <si>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капитальный ремонт домов (квартир)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</si>
  <si>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</si>
  <si>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воздуш-ным транс-портом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</si>
  <si>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</si>
  <si>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</si>
  <si>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</si>
  <si>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</si>
  <si>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</si>
  <si>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</si>
  <si>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</si>
  <si>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</si>
  <si>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</si>
  <si>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</si>
  <si>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</si>
  <si>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</si>
  <si>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</si>
  <si>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</si>
  <si>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</si>
  <si>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</si>
  <si>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</si>
  <si>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</si>
  <si>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</si>
  <si>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</si>
  <si>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</si>
  <si>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</si>
  <si>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</si>
  <si>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</si>
  <si>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</si>
  <si>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</si>
  <si>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</si>
  <si>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</si>
  <si>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</si>
  <si>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</si>
  <si>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</si>
  <si>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</si>
  <si>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</si>
  <si>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</si>
  <si>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</si>
  <si>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</si>
  <si>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</si>
  <si>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</si>
  <si>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</si>
  <si>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</si>
  <si>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</si>
  <si>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</si>
  <si>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</si>
  <si>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</si>
  <si>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</si>
  <si>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</si>
  <si>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</si>
  <si>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</si>
  <si>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240601  240602  240603  240604  240605</t>
  </si>
  <si>
    <t>Приложение 1</t>
  </si>
  <si>
    <t>Доходы областного бюджета на 2004 год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</si>
  <si>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</si>
  <si>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</si>
  <si>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</si>
  <si>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</si>
  <si>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</si>
  <si>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</si>
  <si>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</si>
  <si>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</si>
  <si>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</si>
  <si>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</si>
  <si>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</si>
  <si>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</si>
  <si>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</si>
  <si>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</si>
  <si>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</si>
  <si>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</si>
  <si>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</si>
  <si>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</si>
  <si>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</si>
  <si>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</si>
  <si>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</si>
  <si>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</si>
  <si>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</si>
  <si>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</si>
  <si>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</si>
  <si>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</si>
  <si>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</si>
  <si>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</si>
  <si>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</si>
  <si>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</si>
  <si>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</si>
  <si>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</si>
  <si>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</si>
  <si>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</si>
  <si>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</si>
  <si>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</si>
  <si>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</si>
  <si>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</si>
  <si>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</si>
  <si>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</si>
  <si>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 xml:space="preserve">Субвенция специального фонда на погашение задолженности по льготам населению за предоставленные услуги связи  </t>
  </si>
  <si>
    <t xml:space="preserve">компенсация за льготный проезд гражданам, которые пострадали вследствие аварии на ЧАЭС </t>
  </si>
  <si>
    <t>Расходы областного бюджета на 2004 год</t>
  </si>
  <si>
    <t xml:space="preserve">              Распределение расходов областного бюджета на 2004 год</t>
  </si>
  <si>
    <t>тыс.грн.</t>
  </si>
  <si>
    <t>Управление по вопросам чрезвычайных ситуаций и по делам защиты населения от последствий Чернобыльской катастрофы</t>
  </si>
  <si>
    <t>Главное управление промышленности, транспорта и связи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</si>
  <si>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программ социальной защиты населения, предусмотренных приложением № 6 Закона Украины "О государственном бюджете на 2004 год"</t>
  </si>
  <si>
    <t>О70601</t>
  </si>
  <si>
    <t>выплату помощи семьям с детьми, малообеспе-ченным семьям, инвалидам с детства и детям-инвалидам</t>
  </si>
  <si>
    <t>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 и жилищных субсидий населению на оплату электроэнергии, природного газа, услуг тепло-, водоснабжения и водоотведения, квартплаты, вывозу бытового мусора и жидких нечистот</t>
  </si>
  <si>
    <t>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гражданам, пострадавшим вследствие Чернобыльской катастрофы, и жилищных субсидий населению на приобретение твердого и жидкого печного бытового топлива и сжиженного газа</t>
  </si>
  <si>
    <t>Наименование административно-территориальных единиц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</si>
  <si>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</si>
  <si>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Предупреждение и ликвидация чрезвычайных ситуаций и последствий стихийного бедствия</t>
  </si>
  <si>
    <t>Проведение выборов народных депутатов местных советов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</si>
  <si>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</si>
  <si>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метрополитена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</si>
  <si>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</si>
  <si>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Высшие учреждения образования III и IV уровней аккредитации</t>
  </si>
  <si>
    <t>120201</t>
  </si>
  <si>
    <t>080400</t>
  </si>
  <si>
    <t>150101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</si>
  <si>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</si>
  <si>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и приобретение жилья для инвалидов-глухих и инвалидов-слепых</t>
  </si>
  <si>
    <t xml:space="preserve">Субвенция из государственного бюджета областному бюджету Донецкой области на мероприятия, связанные с завершением реконструкции областной травматологической больницы 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</si>
  <si>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</si>
  <si>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</si>
  <si>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Образование (учреждения образования, программы и мероприятия в сфере образования), в том числе:</t>
  </si>
  <si>
    <t>070401</t>
  </si>
  <si>
    <t>Внешкольные учреждения образования, мероприятия по  внешкольной работе с детьми (мероприятия по летнему оздоровлению детей и студентов)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</si>
  <si>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</si>
  <si>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</si>
  <si>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</si>
  <si>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</si>
  <si>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</si>
  <si>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Высшие учреждения образования І-ІІ уровней аккредитации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</si>
  <si>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</si>
  <si>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250329</t>
  </si>
  <si>
    <t>250309</t>
  </si>
  <si>
    <t>41030600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</si>
  <si>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</si>
  <si>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41030800</t>
  </si>
  <si>
    <t>41030900</t>
  </si>
  <si>
    <t>41031000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</si>
  <si>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 ветеранам органов внутренних дел, гражданам,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</t>
  </si>
  <si>
    <t>41034700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</si>
  <si>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</si>
  <si>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250326</t>
  </si>
  <si>
    <t>250328</t>
  </si>
  <si>
    <t>250330</t>
  </si>
  <si>
    <t>110102</t>
  </si>
  <si>
    <t>110103</t>
  </si>
  <si>
    <t>Театры</t>
  </si>
  <si>
    <t>Филармонии, музыкальные коллективы и ансамбли  и прочие меприятия и учреждения по искусству</t>
  </si>
  <si>
    <t>Культура и искусство, в том числе</t>
  </si>
  <si>
    <t>110502</t>
  </si>
  <si>
    <t>Другие культурно-образовательные учреждения и мероприятия</t>
  </si>
  <si>
    <t>предоставление 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по услугам связи и прочих, предусмотренных законодательством льгот (кроме льгот на получение лекарств, зубопротезирование, оплату электроэнергии, жилищно-коммунальных услуг, твердого и жидкого печного бытового топлива) и компенсацию за льготный проезд  отдельных категорий граждан, всего</t>
  </si>
  <si>
    <t>Управление культуры облгосадминистрации, в том числе</t>
  </si>
  <si>
    <t>250367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</si>
  <si>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</si>
  <si>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</si>
  <si>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091101</t>
  </si>
  <si>
    <t>Содержание центров социальных служб для молодежи</t>
  </si>
  <si>
    <t>091102</t>
  </si>
  <si>
    <t>091103</t>
  </si>
  <si>
    <t>091104</t>
  </si>
  <si>
    <t>Социальные программы и мероприятия государственных органов по делам молодежи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</si>
  <si>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</si>
  <si>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</si>
  <si>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</si>
  <si>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</si>
  <si>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</si>
  <si>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</si>
  <si>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091211</t>
  </si>
  <si>
    <t>Централизованные бухгалтерии</t>
  </si>
  <si>
    <t>Средства, передаваемые по взаимным расчетам между местными бюджетами</t>
  </si>
  <si>
    <t xml:space="preserve">Жилищное строительство и приобретение жилья для отдельных категорий населения  </t>
  </si>
  <si>
    <t>150118</t>
  </si>
  <si>
    <t>150120</t>
  </si>
  <si>
    <t>Строительство метрополитена</t>
  </si>
  <si>
    <t>150119</t>
  </si>
  <si>
    <t>090411</t>
  </si>
  <si>
    <t>Средства на обеспечение бытовым углем отдельных категорий населения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</si>
  <si>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</si>
  <si>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</si>
  <si>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</si>
  <si>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</si>
  <si>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Программы и мероприятия центров социальных служб для молодежи</t>
  </si>
  <si>
    <t xml:space="preserve"> Социальные программы и мероприятия государственных органов по делам молодежи</t>
  </si>
  <si>
    <t>Социальные программы и мероприятия государственных органов по делам женщин</t>
  </si>
  <si>
    <t>091210</t>
  </si>
  <si>
    <t>Службы технического надзора за строительством и капитальным ремонтом</t>
  </si>
  <si>
    <t>150107</t>
  </si>
  <si>
    <t>Обработка информации по начислению и выплате пособий и компенсаций</t>
  </si>
  <si>
    <t>Здравоохранение (содержание лечебно-профилактических учреждений, проведение мероприятий и выполнение программ), в том числе</t>
  </si>
  <si>
    <t>реализация государственных программ</t>
  </si>
  <si>
    <t>Физическая культура и спорт (содержание учреждений физкультуры и спорта, проведение учебно-тренировочных сборов, соревнований и мероприятий)</t>
  </si>
  <si>
    <t xml:space="preserve">Специализированные поликлиника ( врачебно-физкультурный диспансер) 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</si>
  <si>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и жилищных субсидий населению на оплату электроэнергии, природного     газа, услуг тепло-, водоснабжения и водоотведения, квартплаты, вывозу бытового мусора и жидких нечистот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</si>
  <si>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зубопротезирования,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</si>
  <si>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Проведение неотложных восстановительных работ, строительство и реконструкция в медицинских учреждениях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</si>
  <si>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</si>
  <si>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250359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</si>
</sst>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5" xfId="0" applyFont="1" applyBorder="1" applyAlignment="1">
      <alignment horizontal="left" wrapText="1" shrinkToFit="1"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72" fontId="5" fillId="0" borderId="5" xfId="0" applyNumberFormat="1" applyFont="1" applyFill="1" applyBorder="1" applyAlignment="1">
      <alignment horizontal="center"/>
    </xf>
    <xf numFmtId="172" fontId="5" fillId="0" borderId="5" xfId="0" applyNumberFormat="1" applyFont="1" applyBorder="1" applyAlignment="1" applyProtection="1">
      <alignment horizontal="center"/>
      <protection/>
    </xf>
    <xf numFmtId="173" fontId="15" fillId="0" borderId="5" xfId="0" applyNumberFormat="1" applyFont="1" applyFill="1" applyBorder="1" applyAlignment="1">
      <alignment horizontal="center"/>
    </xf>
    <xf numFmtId="17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17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3" fontId="15" fillId="0" borderId="7" xfId="0" applyNumberFormat="1" applyFont="1" applyFill="1" applyBorder="1" applyAlignment="1">
      <alignment horizontal="center"/>
    </xf>
    <xf numFmtId="172" fontId="5" fillId="0" borderId="8" xfId="0" applyNumberFormat="1" applyFont="1" applyFill="1" applyBorder="1" applyAlignment="1">
      <alignment horizontal="center"/>
    </xf>
    <xf numFmtId="172" fontId="5" fillId="0" borderId="8" xfId="0" applyNumberFormat="1" applyFont="1" applyBorder="1" applyAlignment="1" applyProtection="1">
      <alignment horizontal="center"/>
      <protection/>
    </xf>
    <xf numFmtId="0" fontId="15" fillId="0" borderId="6" xfId="0" applyFont="1" applyFill="1" applyBorder="1" applyAlignment="1">
      <alignment horizontal="center"/>
    </xf>
    <xf numFmtId="172" fontId="15" fillId="0" borderId="8" xfId="0" applyNumberFormat="1" applyFont="1" applyBorder="1" applyAlignment="1">
      <alignment horizontal="center"/>
    </xf>
    <xf numFmtId="172" fontId="16" fillId="0" borderId="8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172" fontId="13" fillId="0" borderId="9" xfId="0" applyNumberFormat="1" applyFont="1" applyBorder="1" applyAlignment="1">
      <alignment horizontal="center"/>
    </xf>
    <xf numFmtId="172" fontId="16" fillId="0" borderId="4" xfId="0" applyNumberFormat="1" applyFont="1" applyBorder="1" applyAlignment="1" applyProtection="1">
      <alignment horizontal="center"/>
      <protection/>
    </xf>
    <xf numFmtId="173" fontId="13" fillId="0" borderId="4" xfId="0" applyNumberFormat="1" applyFont="1" applyFill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172" fontId="16" fillId="0" borderId="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172" fontId="9" fillId="0" borderId="0" xfId="0" applyNumberFormat="1" applyFont="1" applyAlignment="1">
      <alignment/>
    </xf>
    <xf numFmtId="172" fontId="1" fillId="0" borderId="7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left" wrapText="1" shrinkToFit="1"/>
    </xf>
    <xf numFmtId="172" fontId="1" fillId="0" borderId="5" xfId="0" applyNumberFormat="1" applyFont="1" applyBorder="1" applyAlignment="1">
      <alignment horizontal="center"/>
    </xf>
    <xf numFmtId="172" fontId="17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 shrinkToFit="1"/>
    </xf>
    <xf numFmtId="172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 shrinkToFit="1"/>
    </xf>
    <xf numFmtId="172" fontId="18" fillId="0" borderId="5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 vertical="center" wrapText="1" shrinkToFi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72" fontId="19" fillId="0" borderId="0" xfId="0" applyNumberFormat="1" applyFont="1" applyAlignment="1">
      <alignment/>
    </xf>
    <xf numFmtId="0" fontId="3" fillId="0" borderId="5" xfId="0" applyFont="1" applyFill="1" applyBorder="1" applyAlignment="1">
      <alignment horizontal="left"/>
    </xf>
    <xf numFmtId="17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6" fillId="0" borderId="8" xfId="0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1" fillId="0" borderId="8" xfId="0" applyNumberFormat="1" applyFont="1" applyFill="1" applyBorder="1" applyAlignment="1">
      <alignment horizontal="right"/>
    </xf>
    <xf numFmtId="0" fontId="1" fillId="0" borderId="5" xfId="0" applyFont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left" wrapText="1" shrinkToFit="1"/>
    </xf>
    <xf numFmtId="172" fontId="3" fillId="0" borderId="5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172" fontId="1" fillId="0" borderId="1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 shrinkToFit="1"/>
    </xf>
    <xf numFmtId="49" fontId="1" fillId="0" borderId="19" xfId="0" applyNumberFormat="1" applyFont="1" applyBorder="1" applyAlignment="1">
      <alignment horizontal="center" vertical="top"/>
    </xf>
    <xf numFmtId="172" fontId="1" fillId="0" borderId="7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/>
    </xf>
    <xf numFmtId="0" fontId="1" fillId="0" borderId="0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wrapText="1" shrinkToFit="1"/>
    </xf>
    <xf numFmtId="49" fontId="3" fillId="0" borderId="9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left" wrapText="1" shrinkToFit="1"/>
    </xf>
    <xf numFmtId="172" fontId="3" fillId="0" borderId="21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wrapText="1" shrinkToFit="1"/>
    </xf>
    <xf numFmtId="172" fontId="1" fillId="0" borderId="8" xfId="0" applyNumberFormat="1" applyFont="1" applyBorder="1" applyAlignment="1">
      <alignment horizontal="center"/>
    </xf>
    <xf numFmtId="172" fontId="17" fillId="0" borderId="8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72" fontId="18" fillId="0" borderId="2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wrapText="1" shrinkToFit="1"/>
    </xf>
    <xf numFmtId="172" fontId="18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172" fontId="3" fillId="3" borderId="7" xfId="0" applyNumberFormat="1" applyFont="1" applyFill="1" applyBorder="1" applyAlignment="1">
      <alignment horizontal="right"/>
    </xf>
    <xf numFmtId="172" fontId="1" fillId="3" borderId="7" xfId="0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72" fontId="1" fillId="3" borderId="5" xfId="0" applyNumberFormat="1" applyFont="1" applyFill="1" applyBorder="1" applyAlignment="1">
      <alignment horizontal="right"/>
    </xf>
    <xf numFmtId="172" fontId="1" fillId="3" borderId="0" xfId="0" applyNumberFormat="1" applyFont="1" applyFill="1" applyAlignment="1">
      <alignment/>
    </xf>
    <xf numFmtId="172" fontId="1" fillId="3" borderId="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3" borderId="21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top" wrapText="1"/>
    </xf>
    <xf numFmtId="172" fontId="3" fillId="0" borderId="14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top"/>
    </xf>
    <xf numFmtId="0" fontId="3" fillId="0" borderId="27" xfId="0" applyNumberFormat="1" applyFont="1" applyFill="1" applyBorder="1" applyAlignment="1">
      <alignment horizontal="left" vertical="center" wrapText="1"/>
    </xf>
    <xf numFmtId="172" fontId="3" fillId="0" borderId="27" xfId="0" applyNumberFormat="1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0" fontId="1" fillId="0" borderId="8" xfId="0" applyFont="1" applyBorder="1" applyAlignment="1">
      <alignment vertical="top" wrapText="1"/>
    </xf>
    <xf numFmtId="172" fontId="1" fillId="0" borderId="15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16" fillId="0" borderId="12" xfId="0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172" fontId="13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29" xfId="0" applyFont="1" applyBorder="1" applyAlignment="1">
      <alignment/>
    </xf>
    <xf numFmtId="49" fontId="1" fillId="0" borderId="30" xfId="0" applyNumberFormat="1" applyFont="1" applyFill="1" applyBorder="1" applyAlignment="1">
      <alignment horizontal="center" vertical="top"/>
    </xf>
    <xf numFmtId="172" fontId="1" fillId="0" borderId="6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1" fillId="3" borderId="6" xfId="0" applyNumberFormat="1" applyFont="1" applyFill="1" applyBorder="1" applyAlignment="1">
      <alignment horizontal="right"/>
    </xf>
    <xf numFmtId="172" fontId="1" fillId="0" borderId="3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wrapText="1" shrinkToFit="1"/>
    </xf>
    <xf numFmtId="0" fontId="1" fillId="0" borderId="32" xfId="0" applyFont="1" applyBorder="1" applyAlignment="1">
      <alignment horizont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 shrinkToFit="1"/>
    </xf>
    <xf numFmtId="0" fontId="3" fillId="0" borderId="35" xfId="0" applyFont="1" applyBorder="1" applyAlignment="1">
      <alignment horizontal="center" wrapText="1" shrinkToFit="1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9" fontId="12" fillId="0" borderId="42" xfId="0" applyNumberFormat="1" applyFont="1" applyFill="1" applyBorder="1" applyAlignment="1">
      <alignment horizontal="center" vertical="center" wrapText="1"/>
    </xf>
    <xf numFmtId="9" fontId="12" fillId="0" borderId="6" xfId="0" applyNumberFormat="1" applyFont="1" applyFill="1" applyBorder="1" applyAlignment="1">
      <alignment horizontal="center" vertical="center" wrapText="1"/>
    </xf>
    <xf numFmtId="9" fontId="12" fillId="0" borderId="7" xfId="0" applyNumberFormat="1" applyFont="1" applyFill="1" applyBorder="1" applyAlignment="1">
      <alignment horizontal="center" vertical="center" wrapText="1"/>
    </xf>
    <xf numFmtId="9" fontId="13" fillId="0" borderId="43" xfId="0" applyNumberFormat="1" applyFont="1" applyFill="1" applyBorder="1" applyAlignment="1">
      <alignment horizontal="center" vertical="center" wrapText="1"/>
    </xf>
    <xf numFmtId="9" fontId="13" fillId="0" borderId="31" xfId="0" applyNumberFormat="1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9" fontId="12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12" fillId="0" borderId="44" xfId="0" applyNumberFormat="1" applyFont="1" applyFill="1" applyBorder="1" applyAlignment="1">
      <alignment horizontal="center" vertical="center" wrapText="1"/>
    </xf>
    <xf numFmtId="9" fontId="12" fillId="0" borderId="45" xfId="0" applyNumberFormat="1" applyFont="1" applyFill="1" applyBorder="1" applyAlignment="1">
      <alignment horizontal="center" vertical="center" wrapText="1"/>
    </xf>
    <xf numFmtId="9" fontId="12" fillId="0" borderId="4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75" zoomScaleNormal="70" zoomScaleSheetLayoutView="75" workbookViewId="0" topLeftCell="A1">
      <selection activeCell="B58" sqref="B58"/>
    </sheetView>
  </sheetViews>
  <sheetFormatPr defaultColWidth="9.00390625" defaultRowHeight="12.75"/>
  <cols>
    <col min="1" max="1" width="10.75390625" style="134" customWidth="1"/>
    <col min="2" max="2" width="44.125" style="82" customWidth="1"/>
    <col min="3" max="3" width="10.00390625" style="80" customWidth="1"/>
    <col min="4" max="4" width="11.375" style="80" customWidth="1"/>
    <col min="5" max="5" width="9.875" style="80" customWidth="1"/>
    <col min="6" max="6" width="11.125" style="80" customWidth="1"/>
    <col min="7" max="16384" width="9.125" style="80" customWidth="1"/>
  </cols>
  <sheetData>
    <row r="1" spans="2:5" ht="12.75">
      <c r="B1" s="80"/>
      <c r="E1" s="81" t="s">
        <v>157</v>
      </c>
    </row>
    <row r="2" ht="12.75">
      <c r="E2" s="81" t="s">
        <v>1</v>
      </c>
    </row>
    <row r="3" spans="5:6" ht="14.25" customHeight="1">
      <c r="E3" s="235"/>
      <c r="F3" s="235"/>
    </row>
    <row r="4" ht="3.75" customHeight="1" hidden="1"/>
    <row r="5" spans="3:6" ht="15" customHeight="1">
      <c r="C5" s="83" t="s">
        <v>158</v>
      </c>
      <c r="D5" s="84"/>
      <c r="E5" s="84"/>
      <c r="F5" s="84"/>
    </row>
    <row r="6" ht="12.75" customHeight="1">
      <c r="F6" s="85" t="s">
        <v>203</v>
      </c>
    </row>
    <row r="7" ht="12.75" thickBot="1"/>
    <row r="8" ht="12" customHeight="1" hidden="1"/>
    <row r="9" spans="1:6" ht="13.5" thickBot="1">
      <c r="A9" s="236" t="s">
        <v>159</v>
      </c>
      <c r="B9" s="227" t="s">
        <v>160</v>
      </c>
      <c r="C9" s="229" t="s">
        <v>161</v>
      </c>
      <c r="D9" s="86" t="s">
        <v>162</v>
      </c>
      <c r="E9" s="87"/>
      <c r="F9" s="231" t="s">
        <v>9</v>
      </c>
    </row>
    <row r="10" spans="1:6" ht="39" thickBot="1">
      <c r="A10" s="237"/>
      <c r="B10" s="228"/>
      <c r="C10" s="230"/>
      <c r="D10" s="119" t="s">
        <v>9</v>
      </c>
      <c r="E10" s="120" t="s">
        <v>163</v>
      </c>
      <c r="F10" s="232"/>
    </row>
    <row r="11" spans="1:6" ht="13.5" thickBot="1">
      <c r="A11" s="135">
        <v>1</v>
      </c>
      <c r="B11" s="88">
        <v>2</v>
      </c>
      <c r="C11" s="89">
        <v>3</v>
      </c>
      <c r="D11" s="89">
        <v>4</v>
      </c>
      <c r="E11" s="89">
        <v>5</v>
      </c>
      <c r="F11" s="89" t="s">
        <v>164</v>
      </c>
    </row>
    <row r="12" spans="1:7" s="130" customFormat="1" ht="12.75">
      <c r="A12" s="136">
        <v>10000000</v>
      </c>
      <c r="B12" s="126" t="s">
        <v>165</v>
      </c>
      <c r="C12" s="127">
        <f>C13+C19+C21</f>
        <v>443814.3</v>
      </c>
      <c r="D12" s="127">
        <f>D17+D21</f>
        <v>29400</v>
      </c>
      <c r="E12" s="127" t="s">
        <v>166</v>
      </c>
      <c r="F12" s="128">
        <f>C12+D12</f>
        <v>473214.3</v>
      </c>
      <c r="G12" s="129"/>
    </row>
    <row r="13" spans="1:6" ht="25.5">
      <c r="A13" s="137">
        <v>11000000</v>
      </c>
      <c r="B13" s="34" t="s">
        <v>167</v>
      </c>
      <c r="C13" s="91">
        <f>C14+C15</f>
        <v>359082.3</v>
      </c>
      <c r="D13" s="91" t="s">
        <v>166</v>
      </c>
      <c r="E13" s="91" t="s">
        <v>166</v>
      </c>
      <c r="F13" s="121">
        <f>F14+F15</f>
        <v>359082.3</v>
      </c>
    </row>
    <row r="14" spans="1:6" ht="12.75">
      <c r="A14" s="137">
        <v>11010000</v>
      </c>
      <c r="B14" s="34" t="s">
        <v>168</v>
      </c>
      <c r="C14" s="92">
        <v>358662.3</v>
      </c>
      <c r="D14" s="91" t="s">
        <v>166</v>
      </c>
      <c r="E14" s="91" t="s">
        <v>166</v>
      </c>
      <c r="F14" s="121">
        <f>C14</f>
        <v>358662.3</v>
      </c>
    </row>
    <row r="15" spans="1:6" ht="12.75">
      <c r="A15" s="137">
        <v>11020000</v>
      </c>
      <c r="B15" s="34" t="s">
        <v>169</v>
      </c>
      <c r="C15" s="91">
        <f>C16</f>
        <v>420</v>
      </c>
      <c r="D15" s="91" t="s">
        <v>166</v>
      </c>
      <c r="E15" s="91" t="s">
        <v>166</v>
      </c>
      <c r="F15" s="121">
        <f>C15</f>
        <v>420</v>
      </c>
    </row>
    <row r="16" spans="1:6" ht="25.5">
      <c r="A16" s="137">
        <v>11020200</v>
      </c>
      <c r="B16" s="34" t="s">
        <v>170</v>
      </c>
      <c r="C16" s="92">
        <v>420</v>
      </c>
      <c r="D16" s="91" t="s">
        <v>166</v>
      </c>
      <c r="E16" s="91" t="s">
        <v>166</v>
      </c>
      <c r="F16" s="121">
        <f>C16</f>
        <v>420</v>
      </c>
    </row>
    <row r="17" spans="1:6" ht="12.75">
      <c r="A17" s="137">
        <v>12000000</v>
      </c>
      <c r="B17" s="34" t="s">
        <v>171</v>
      </c>
      <c r="C17" s="91" t="s">
        <v>166</v>
      </c>
      <c r="D17" s="91">
        <f>D18</f>
        <v>28100</v>
      </c>
      <c r="E17" s="91" t="s">
        <v>166</v>
      </c>
      <c r="F17" s="121">
        <f>F18</f>
        <v>28100</v>
      </c>
    </row>
    <row r="18" spans="1:6" ht="25.5">
      <c r="A18" s="137">
        <v>12020000</v>
      </c>
      <c r="B18" s="34" t="s">
        <v>172</v>
      </c>
      <c r="C18" s="91" t="s">
        <v>166</v>
      </c>
      <c r="D18" s="92">
        <v>28100</v>
      </c>
      <c r="E18" s="91" t="s">
        <v>166</v>
      </c>
      <c r="F18" s="121">
        <v>28100</v>
      </c>
    </row>
    <row r="19" spans="1:6" ht="25.5">
      <c r="A19" s="137">
        <v>13000000</v>
      </c>
      <c r="B19" s="34" t="s">
        <v>173</v>
      </c>
      <c r="C19" s="91">
        <f>C20</f>
        <v>66250</v>
      </c>
      <c r="D19" s="91" t="s">
        <v>166</v>
      </c>
      <c r="E19" s="91" t="s">
        <v>166</v>
      </c>
      <c r="F19" s="121">
        <f>F20</f>
        <v>66250</v>
      </c>
    </row>
    <row r="20" spans="1:6" ht="12.75">
      <c r="A20" s="137">
        <v>13050000</v>
      </c>
      <c r="B20" s="34" t="s">
        <v>174</v>
      </c>
      <c r="C20" s="92">
        <v>66250</v>
      </c>
      <c r="D20" s="91" t="s">
        <v>166</v>
      </c>
      <c r="E20" s="91" t="s">
        <v>166</v>
      </c>
      <c r="F20" s="121">
        <v>66250</v>
      </c>
    </row>
    <row r="21" spans="1:6" ht="13.5" customHeight="1">
      <c r="A21" s="137">
        <v>14000000</v>
      </c>
      <c r="B21" s="34" t="s">
        <v>175</v>
      </c>
      <c r="C21" s="91">
        <f>C22+C23+C24</f>
        <v>18482</v>
      </c>
      <c r="D21" s="91">
        <f>D25</f>
        <v>1300</v>
      </c>
      <c r="E21" s="91" t="s">
        <v>166</v>
      </c>
      <c r="F21" s="121">
        <f>C21+D21</f>
        <v>19782</v>
      </c>
    </row>
    <row r="22" spans="1:6" ht="12.75">
      <c r="A22" s="137">
        <v>14060200</v>
      </c>
      <c r="B22" s="34" t="s">
        <v>176</v>
      </c>
      <c r="C22" s="92">
        <v>460</v>
      </c>
      <c r="D22" s="91" t="s">
        <v>166</v>
      </c>
      <c r="E22" s="91" t="s">
        <v>166</v>
      </c>
      <c r="F22" s="121">
        <f>C22</f>
        <v>460</v>
      </c>
    </row>
    <row r="23" spans="1:6" ht="25.5">
      <c r="A23" s="137">
        <v>14060300</v>
      </c>
      <c r="B23" s="34" t="s">
        <v>177</v>
      </c>
      <c r="C23" s="92">
        <v>22</v>
      </c>
      <c r="D23" s="91" t="s">
        <v>166</v>
      </c>
      <c r="E23" s="91" t="s">
        <v>166</v>
      </c>
      <c r="F23" s="121">
        <f>C23</f>
        <v>22</v>
      </c>
    </row>
    <row r="24" spans="1:6" ht="25.5">
      <c r="A24" s="137">
        <v>14061100</v>
      </c>
      <c r="B24" s="34" t="s">
        <v>178</v>
      </c>
      <c r="C24" s="92">
        <v>18000</v>
      </c>
      <c r="D24" s="91" t="s">
        <v>166</v>
      </c>
      <c r="E24" s="91" t="s">
        <v>166</v>
      </c>
      <c r="F24" s="121">
        <f>C24</f>
        <v>18000</v>
      </c>
    </row>
    <row r="25" spans="1:6" ht="25.5">
      <c r="A25" s="137">
        <v>14070000</v>
      </c>
      <c r="B25" s="34" t="s">
        <v>179</v>
      </c>
      <c r="C25" s="91" t="s">
        <v>166</v>
      </c>
      <c r="D25" s="91">
        <f>D26</f>
        <v>1300</v>
      </c>
      <c r="E25" s="91" t="s">
        <v>166</v>
      </c>
      <c r="F25" s="121">
        <f>F26</f>
        <v>1300</v>
      </c>
    </row>
    <row r="26" spans="1:6" ht="38.25">
      <c r="A26" s="137">
        <v>14071500</v>
      </c>
      <c r="B26" s="34" t="s">
        <v>180</v>
      </c>
      <c r="C26" s="91" t="s">
        <v>166</v>
      </c>
      <c r="D26" s="92">
        <v>1300</v>
      </c>
      <c r="E26" s="91" t="s">
        <v>166</v>
      </c>
      <c r="F26" s="121">
        <f>D26</f>
        <v>1300</v>
      </c>
    </row>
    <row r="27" spans="1:6" s="130" customFormat="1" ht="12.75">
      <c r="A27" s="136">
        <v>20000000</v>
      </c>
      <c r="B27" s="126" t="s">
        <v>181</v>
      </c>
      <c r="C27" s="127">
        <f>C28+C31+C33+C36</f>
        <v>27358.4</v>
      </c>
      <c r="D27" s="127">
        <f>D30+D40</f>
        <v>20314.3</v>
      </c>
      <c r="E27" s="127" t="s">
        <v>166</v>
      </c>
      <c r="F27" s="131">
        <f>C27+D27</f>
        <v>47672.7</v>
      </c>
    </row>
    <row r="28" spans="1:6" ht="25.5">
      <c r="A28" s="137">
        <v>21000000</v>
      </c>
      <c r="B28" s="34" t="s">
        <v>182</v>
      </c>
      <c r="C28" s="91">
        <f>C29</f>
        <v>26362.4</v>
      </c>
      <c r="D28" s="91" t="s">
        <v>166</v>
      </c>
      <c r="E28" s="91" t="s">
        <v>166</v>
      </c>
      <c r="F28" s="121">
        <f>C28</f>
        <v>26362.4</v>
      </c>
    </row>
    <row r="29" spans="1:6" ht="26.25" customHeight="1">
      <c r="A29" s="137">
        <v>21040000</v>
      </c>
      <c r="B29" s="34" t="s">
        <v>260</v>
      </c>
      <c r="C29" s="91">
        <f>25223.3+0.4+38.7+2500-1000-400</f>
        <v>26362.4</v>
      </c>
      <c r="D29" s="91" t="s">
        <v>166</v>
      </c>
      <c r="E29" s="91" t="s">
        <v>166</v>
      </c>
      <c r="F29" s="121">
        <f>C29</f>
        <v>26362.4</v>
      </c>
    </row>
    <row r="30" spans="1:6" ht="38.25">
      <c r="A30" s="137">
        <v>21110000</v>
      </c>
      <c r="B30" s="34" t="s">
        <v>183</v>
      </c>
      <c r="C30" s="91" t="s">
        <v>166</v>
      </c>
      <c r="D30" s="91">
        <v>665.4</v>
      </c>
      <c r="E30" s="91" t="s">
        <v>166</v>
      </c>
      <c r="F30" s="121">
        <f>D30</f>
        <v>665.4</v>
      </c>
    </row>
    <row r="31" spans="1:6" ht="25.5">
      <c r="A31" s="137">
        <v>22000000</v>
      </c>
      <c r="B31" s="34" t="s">
        <v>184</v>
      </c>
      <c r="C31" s="91">
        <f>C32</f>
        <v>750</v>
      </c>
      <c r="D31" s="91" t="s">
        <v>166</v>
      </c>
      <c r="E31" s="91" t="s">
        <v>166</v>
      </c>
      <c r="F31" s="121">
        <f>C31</f>
        <v>750</v>
      </c>
    </row>
    <row r="32" spans="1:6" ht="24.75" customHeight="1">
      <c r="A32" s="137">
        <v>22080000</v>
      </c>
      <c r="B32" s="93" t="s">
        <v>261</v>
      </c>
      <c r="C32" s="92">
        <v>750</v>
      </c>
      <c r="D32" s="91" t="s">
        <v>166</v>
      </c>
      <c r="E32" s="91" t="s">
        <v>166</v>
      </c>
      <c r="F32" s="121">
        <f>C32</f>
        <v>750</v>
      </c>
    </row>
    <row r="33" spans="1:6" ht="12.75">
      <c r="A33" s="137">
        <v>23000000</v>
      </c>
      <c r="B33" s="34" t="s">
        <v>185</v>
      </c>
      <c r="C33" s="91">
        <f>C35</f>
        <v>40</v>
      </c>
      <c r="D33" s="91" t="s">
        <v>166</v>
      </c>
      <c r="E33" s="91" t="s">
        <v>166</v>
      </c>
      <c r="F33" s="121">
        <f>C33</f>
        <v>40</v>
      </c>
    </row>
    <row r="34" spans="1:6" ht="76.5" hidden="1">
      <c r="A34" s="137">
        <v>23020000</v>
      </c>
      <c r="B34" s="34" t="s">
        <v>197</v>
      </c>
      <c r="C34" s="94" t="s">
        <v>166</v>
      </c>
      <c r="D34" s="94" t="s">
        <v>166</v>
      </c>
      <c r="E34" s="94" t="s">
        <v>166</v>
      </c>
      <c r="F34" s="122" t="s">
        <v>166</v>
      </c>
    </row>
    <row r="35" spans="1:6" ht="12.75">
      <c r="A35" s="137">
        <v>23030000</v>
      </c>
      <c r="B35" s="34" t="s">
        <v>186</v>
      </c>
      <c r="C35" s="92">
        <v>40</v>
      </c>
      <c r="D35" s="91" t="s">
        <v>166</v>
      </c>
      <c r="E35" s="91" t="s">
        <v>166</v>
      </c>
      <c r="F35" s="121">
        <f>C35</f>
        <v>40</v>
      </c>
    </row>
    <row r="36" spans="1:6" ht="12.75">
      <c r="A36" s="137">
        <v>24000000</v>
      </c>
      <c r="B36" s="34" t="s">
        <v>187</v>
      </c>
      <c r="C36" s="92">
        <f>C39</f>
        <v>206</v>
      </c>
      <c r="D36" s="91" t="s">
        <v>166</v>
      </c>
      <c r="E36" s="91" t="s">
        <v>166</v>
      </c>
      <c r="F36" s="121">
        <f>C36</f>
        <v>206</v>
      </c>
    </row>
    <row r="37" spans="1:6" ht="12.75" hidden="1">
      <c r="A37" s="137"/>
      <c r="B37" s="34"/>
      <c r="C37" s="91">
        <v>0</v>
      </c>
      <c r="D37" s="91" t="s">
        <v>166</v>
      </c>
      <c r="E37" s="91" t="s">
        <v>166</v>
      </c>
      <c r="F37" s="121">
        <v>0</v>
      </c>
    </row>
    <row r="38" spans="1:6" ht="51" hidden="1">
      <c r="A38" s="137">
        <v>24030000</v>
      </c>
      <c r="B38" s="34" t="s">
        <v>198</v>
      </c>
      <c r="C38" s="94" t="s">
        <v>166</v>
      </c>
      <c r="D38" s="94" t="s">
        <v>166</v>
      </c>
      <c r="E38" s="94" t="s">
        <v>166</v>
      </c>
      <c r="F38" s="122" t="s">
        <v>166</v>
      </c>
    </row>
    <row r="39" spans="1:6" ht="12.75">
      <c r="A39" s="137">
        <v>24060300</v>
      </c>
      <c r="B39" s="34" t="s">
        <v>188</v>
      </c>
      <c r="C39" s="91">
        <v>206</v>
      </c>
      <c r="D39" s="91" t="s">
        <v>166</v>
      </c>
      <c r="E39" s="91" t="s">
        <v>166</v>
      </c>
      <c r="F39" s="121">
        <f>C39</f>
        <v>206</v>
      </c>
    </row>
    <row r="40" spans="1:6" ht="12.75">
      <c r="A40" s="137">
        <v>25000000</v>
      </c>
      <c r="B40" s="34" t="s">
        <v>189</v>
      </c>
      <c r="C40" s="91" t="s">
        <v>166</v>
      </c>
      <c r="D40" s="92">
        <f>19387.1+197+64.8</f>
        <v>19648.899999999998</v>
      </c>
      <c r="E40" s="91" t="s">
        <v>166</v>
      </c>
      <c r="F40" s="121">
        <f>D40</f>
        <v>19648.899999999998</v>
      </c>
    </row>
    <row r="41" spans="1:6" s="98" customFormat="1" ht="51">
      <c r="A41" s="138">
        <v>31030000</v>
      </c>
      <c r="B41" s="95" t="s">
        <v>190</v>
      </c>
      <c r="C41" s="97" t="s">
        <v>166</v>
      </c>
      <c r="D41" s="96">
        <v>1000</v>
      </c>
      <c r="E41" s="96">
        <f>D41</f>
        <v>1000</v>
      </c>
      <c r="F41" s="123">
        <f>D41</f>
        <v>1000</v>
      </c>
    </row>
    <row r="42" spans="1:6" s="98" customFormat="1" ht="12.75">
      <c r="A42" s="138">
        <v>50000000</v>
      </c>
      <c r="B42" s="95" t="s">
        <v>57</v>
      </c>
      <c r="C42" s="97" t="s">
        <v>166</v>
      </c>
      <c r="D42" s="97">
        <f>D43</f>
        <v>38000</v>
      </c>
      <c r="E42" s="97" t="s">
        <v>166</v>
      </c>
      <c r="F42" s="123">
        <f>D42</f>
        <v>38000</v>
      </c>
    </row>
    <row r="43" spans="1:6" ht="14.25" customHeight="1" thickBot="1">
      <c r="A43" s="155">
        <v>50080000</v>
      </c>
      <c r="B43" s="156" t="s">
        <v>191</v>
      </c>
      <c r="C43" s="157" t="s">
        <v>166</v>
      </c>
      <c r="D43" s="158">
        <v>38000</v>
      </c>
      <c r="E43" s="157" t="s">
        <v>166</v>
      </c>
      <c r="F43" s="159">
        <f>D43</f>
        <v>38000</v>
      </c>
    </row>
    <row r="44" spans="1:6" s="98" customFormat="1" ht="13.5" thickBot="1">
      <c r="A44" s="233" t="s">
        <v>192</v>
      </c>
      <c r="B44" s="234"/>
      <c r="C44" s="160">
        <f>C12+C27</f>
        <v>471172.7</v>
      </c>
      <c r="D44" s="160">
        <f>D12+D27+D41+D42</f>
        <v>88714.3</v>
      </c>
      <c r="E44" s="153">
        <f>E41</f>
        <v>1000</v>
      </c>
      <c r="F44" s="154">
        <f>C44+D44</f>
        <v>559887</v>
      </c>
    </row>
    <row r="45" spans="1:6" s="98" customFormat="1" ht="13.5" thickBot="1">
      <c r="A45" s="161"/>
      <c r="B45" s="162"/>
      <c r="C45" s="163"/>
      <c r="D45" s="163"/>
      <c r="E45" s="164"/>
      <c r="F45" s="165"/>
    </row>
    <row r="46" spans="1:6" ht="13.5" thickBot="1">
      <c r="A46" s="151">
        <v>40000000</v>
      </c>
      <c r="B46" s="152" t="s">
        <v>193</v>
      </c>
      <c r="C46" s="153">
        <f>C47+C48</f>
        <v>509903.60000000003</v>
      </c>
      <c r="D46" s="153">
        <f>D48+D59</f>
        <v>69970.5</v>
      </c>
      <c r="E46" s="153">
        <f>E48+E59</f>
        <v>60932.7</v>
      </c>
      <c r="F46" s="154">
        <f>C46+D46</f>
        <v>579874.1000000001</v>
      </c>
    </row>
    <row r="47" spans="1:6" ht="64.5" customHeight="1">
      <c r="A47" s="144">
        <v>41020600</v>
      </c>
      <c r="B47" s="143" t="s">
        <v>222</v>
      </c>
      <c r="C47" s="145">
        <v>29135.3</v>
      </c>
      <c r="D47" s="145" t="s">
        <v>166</v>
      </c>
      <c r="E47" s="145" t="s">
        <v>166</v>
      </c>
      <c r="F47" s="146">
        <f>C47</f>
        <v>29135.3</v>
      </c>
    </row>
    <row r="48" spans="1:6" ht="12.75">
      <c r="A48" s="138">
        <v>41030000</v>
      </c>
      <c r="B48" s="95" t="s">
        <v>194</v>
      </c>
      <c r="C48" s="97">
        <f>C49+C50+C51+C52+C53+C54+C55+C56+C57+C58</f>
        <v>480768.30000000005</v>
      </c>
      <c r="D48" s="97">
        <f>D49+D50+D51+D52+D53+D54+D55+D56+D57+D58</f>
        <v>9037.8</v>
      </c>
      <c r="E48" s="97">
        <f>E49+E50+E51+E52+E53+E54+E55+E56+E57+E58</f>
        <v>0</v>
      </c>
      <c r="F48" s="123">
        <f aca="true" t="shared" si="0" ref="F48:F58">C48+D48</f>
        <v>489806.10000000003</v>
      </c>
    </row>
    <row r="49" spans="1:6" ht="51">
      <c r="A49" s="137" t="s">
        <v>239</v>
      </c>
      <c r="B49" s="34" t="s">
        <v>240</v>
      </c>
      <c r="C49" s="91">
        <v>93935.5</v>
      </c>
      <c r="D49" s="91"/>
      <c r="E49" s="91"/>
      <c r="F49" s="121">
        <f t="shared" si="0"/>
        <v>93935.5</v>
      </c>
    </row>
    <row r="50" spans="1:6" ht="159.75" customHeight="1">
      <c r="A50" s="137">
        <v>41030700</v>
      </c>
      <c r="B50" s="117" t="s">
        <v>226</v>
      </c>
      <c r="C50" s="91">
        <v>6692.7</v>
      </c>
      <c r="D50" s="91"/>
      <c r="E50" s="91"/>
      <c r="F50" s="121">
        <f>C50+D50</f>
        <v>6692.7</v>
      </c>
    </row>
    <row r="51" spans="1:6" ht="160.5" customHeight="1">
      <c r="A51" s="137" t="s">
        <v>241</v>
      </c>
      <c r="B51" s="147" t="s">
        <v>299</v>
      </c>
      <c r="C51" s="91">
        <v>173905.7</v>
      </c>
      <c r="D51" s="91"/>
      <c r="E51" s="91"/>
      <c r="F51" s="121">
        <f>C51+D51</f>
        <v>173905.7</v>
      </c>
    </row>
    <row r="52" spans="1:6" ht="171.75" customHeight="1">
      <c r="A52" s="137" t="s">
        <v>242</v>
      </c>
      <c r="B52" s="117" t="s">
        <v>300</v>
      </c>
      <c r="C52" s="91">
        <v>60229.2</v>
      </c>
      <c r="D52" s="91"/>
      <c r="E52" s="91"/>
      <c r="F52" s="121">
        <f>C52+D52</f>
        <v>60229.2</v>
      </c>
    </row>
    <row r="53" spans="1:6" ht="109.5" customHeight="1">
      <c r="A53" s="137" t="s">
        <v>243</v>
      </c>
      <c r="B53" s="148" t="s">
        <v>244</v>
      </c>
      <c r="C53" s="145">
        <v>21042.2</v>
      </c>
      <c r="D53" s="145"/>
      <c r="E53" s="145"/>
      <c r="F53" s="121">
        <f>C53+D53</f>
        <v>21042.2</v>
      </c>
    </row>
    <row r="54" spans="1:6" ht="51.75" customHeight="1">
      <c r="A54" s="144">
        <v>41031900</v>
      </c>
      <c r="B54" s="99" t="s">
        <v>224</v>
      </c>
      <c r="C54" s="145">
        <v>10000</v>
      </c>
      <c r="D54" s="145"/>
      <c r="E54" s="145"/>
      <c r="F54" s="146">
        <f t="shared" si="0"/>
        <v>10000</v>
      </c>
    </row>
    <row r="55" spans="1:6" ht="55.5" customHeight="1">
      <c r="A55" s="137">
        <v>41033900</v>
      </c>
      <c r="B55" s="124" t="s">
        <v>225</v>
      </c>
      <c r="C55" s="91">
        <v>103623</v>
      </c>
      <c r="D55" s="91"/>
      <c r="E55" s="91"/>
      <c r="F55" s="121">
        <f t="shared" si="0"/>
        <v>103623</v>
      </c>
    </row>
    <row r="56" spans="1:6" ht="27.75" customHeight="1">
      <c r="A56" s="137">
        <v>41034000</v>
      </c>
      <c r="B56" s="117" t="s">
        <v>216</v>
      </c>
      <c r="C56" s="91">
        <v>11000</v>
      </c>
      <c r="D56" s="91"/>
      <c r="E56" s="91"/>
      <c r="F56" s="121">
        <f t="shared" si="0"/>
        <v>11000</v>
      </c>
    </row>
    <row r="57" spans="1:6" ht="38.25">
      <c r="A57" s="137">
        <v>41034500</v>
      </c>
      <c r="B57" s="117" t="s">
        <v>223</v>
      </c>
      <c r="C57" s="91">
        <v>340</v>
      </c>
      <c r="D57" s="91"/>
      <c r="E57" s="91"/>
      <c r="F57" s="121">
        <f t="shared" si="0"/>
        <v>340</v>
      </c>
    </row>
    <row r="58" spans="1:6" ht="38.25">
      <c r="A58" s="137" t="s">
        <v>245</v>
      </c>
      <c r="B58" s="148" t="s">
        <v>246</v>
      </c>
      <c r="C58" s="91"/>
      <c r="D58" s="91">
        <v>9037.8</v>
      </c>
      <c r="E58" s="91"/>
      <c r="F58" s="121">
        <f t="shared" si="0"/>
        <v>9037.8</v>
      </c>
    </row>
    <row r="59" spans="1:6" ht="26.25" thickBot="1">
      <c r="A59" s="149">
        <v>43010000</v>
      </c>
      <c r="B59" s="150" t="s">
        <v>195</v>
      </c>
      <c r="C59" s="132" t="s">
        <v>166</v>
      </c>
      <c r="D59" s="132">
        <f>60032.7+900</f>
        <v>60932.7</v>
      </c>
      <c r="E59" s="132">
        <f>60032.7+900</f>
        <v>60932.7</v>
      </c>
      <c r="F59" s="133">
        <f>D59</f>
        <v>60932.7</v>
      </c>
    </row>
    <row r="60" spans="1:6" s="98" customFormat="1" ht="13.5" thickBot="1">
      <c r="A60" s="233" t="s">
        <v>196</v>
      </c>
      <c r="B60" s="234"/>
      <c r="C60" s="153">
        <f>C44+C46</f>
        <v>981076.3</v>
      </c>
      <c r="D60" s="153">
        <f>D44+D46</f>
        <v>158684.8</v>
      </c>
      <c r="E60" s="153">
        <f>E46+E44</f>
        <v>61932.7</v>
      </c>
      <c r="F60" s="154">
        <f>C60+D60</f>
        <v>1139761.1</v>
      </c>
    </row>
    <row r="62" spans="3:6" ht="12">
      <c r="C62" s="111"/>
      <c r="D62" s="111"/>
      <c r="E62" s="112"/>
      <c r="F62" s="112"/>
    </row>
  </sheetData>
  <mergeCells count="7">
    <mergeCell ref="A60:B60"/>
    <mergeCell ref="A44:B44"/>
    <mergeCell ref="E3:F3"/>
    <mergeCell ref="A9:A10"/>
    <mergeCell ref="B9:B10"/>
    <mergeCell ref="C9:C10"/>
    <mergeCell ref="F9:F10"/>
  </mergeCells>
  <printOptions/>
  <pageMargins left="0.5905511811023623" right="0.5905511811023623" top="0.3937007874015748" bottom="0.3937007874015748" header="0.1968503937007874" footer="0.11811023622047245"/>
  <pageSetup horizontalDpi="600" verticalDpi="600" orientation="portrait" paperSize="9" scale="9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7"/>
  <sheetViews>
    <sheetView view="pageBreakPreview" zoomScale="65" zoomScaleNormal="65" zoomScaleSheetLayoutView="65" workbookViewId="0" topLeftCell="A64">
      <selection activeCell="B77" sqref="B77"/>
    </sheetView>
  </sheetViews>
  <sheetFormatPr defaultColWidth="9.00390625" defaultRowHeight="12.75"/>
  <cols>
    <col min="1" max="1" width="8.125" style="139" customWidth="1"/>
    <col min="2" max="2" width="34.375" style="2" customWidth="1"/>
    <col min="3" max="3" width="10.375" style="3" customWidth="1"/>
    <col min="4" max="4" width="9.75390625" style="3" customWidth="1"/>
    <col min="5" max="5" width="9.125" style="3" customWidth="1"/>
    <col min="6" max="6" width="9.75390625" style="167" customWidth="1"/>
    <col min="7" max="7" width="0" style="3" hidden="1" customWidth="1"/>
    <col min="8" max="8" width="10.375" style="3" customWidth="1"/>
    <col min="9" max="9" width="8.625" style="3" customWidth="1"/>
    <col min="10" max="10" width="0" style="3" hidden="1" customWidth="1"/>
    <col min="11" max="11" width="11.625" style="3" customWidth="1"/>
    <col min="12" max="12" width="10.75390625" style="3" customWidth="1"/>
    <col min="13" max="16384" width="8.875" style="3" customWidth="1"/>
  </cols>
  <sheetData>
    <row r="1" spans="8:10" ht="12" customHeight="1">
      <c r="H1" s="238" t="s">
        <v>0</v>
      </c>
      <c r="I1" s="238"/>
      <c r="J1" s="238"/>
    </row>
    <row r="2" spans="8:10" ht="16.5" customHeight="1">
      <c r="H2" s="5" t="s">
        <v>1</v>
      </c>
      <c r="I2" s="5"/>
      <c r="J2" s="5"/>
    </row>
    <row r="3" spans="8:10" ht="12.75">
      <c r="H3" s="6"/>
      <c r="I3" s="6"/>
      <c r="J3" s="6"/>
    </row>
    <row r="5" spans="2:8" ht="13.5" customHeight="1">
      <c r="B5" s="1"/>
      <c r="C5" s="7"/>
      <c r="D5" s="7"/>
      <c r="E5" s="7"/>
      <c r="F5" s="168"/>
      <c r="G5" s="7"/>
      <c r="H5" s="7"/>
    </row>
    <row r="6" spans="1:11" ht="15.75">
      <c r="A6" s="239" t="s">
        <v>201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2" ht="15" customHeight="1">
      <c r="A7" s="239" t="s">
        <v>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8"/>
    </row>
    <row r="8" spans="6:12" ht="13.5" thickBot="1">
      <c r="F8" s="169"/>
      <c r="G8" s="9"/>
      <c r="I8" s="10"/>
      <c r="J8" s="11" t="s">
        <v>3</v>
      </c>
      <c r="K8" s="3" t="s">
        <v>203</v>
      </c>
      <c r="L8" s="8"/>
    </row>
    <row r="9" spans="1:12" ht="25.5" customHeight="1" thickBot="1">
      <c r="A9" s="240" t="s">
        <v>4</v>
      </c>
      <c r="B9" s="243" t="s">
        <v>5</v>
      </c>
      <c r="C9" s="245" t="s">
        <v>6</v>
      </c>
      <c r="D9" s="246"/>
      <c r="E9" s="246"/>
      <c r="F9" s="246"/>
      <c r="G9" s="247"/>
      <c r="H9" s="248" t="s">
        <v>7</v>
      </c>
      <c r="I9" s="249"/>
      <c r="J9" s="250"/>
      <c r="K9" s="243" t="s">
        <v>8</v>
      </c>
      <c r="L9" s="12"/>
    </row>
    <row r="10" spans="1:12" ht="24" customHeight="1" thickBot="1">
      <c r="A10" s="241"/>
      <c r="B10" s="244"/>
      <c r="C10" s="252" t="s">
        <v>9</v>
      </c>
      <c r="D10" s="252" t="s">
        <v>10</v>
      </c>
      <c r="E10" s="254"/>
      <c r="F10" s="254"/>
      <c r="G10" s="255"/>
      <c r="H10" s="253" t="s">
        <v>9</v>
      </c>
      <c r="I10" s="13" t="s">
        <v>11</v>
      </c>
      <c r="J10" s="256" t="s">
        <v>12</v>
      </c>
      <c r="K10" s="244"/>
      <c r="L10" s="12"/>
    </row>
    <row r="11" spans="1:12" ht="98.25" customHeight="1" thickBot="1">
      <c r="A11" s="242"/>
      <c r="B11" s="244"/>
      <c r="C11" s="253"/>
      <c r="D11" s="14" t="s">
        <v>13</v>
      </c>
      <c r="E11" s="15" t="s">
        <v>14</v>
      </c>
      <c r="F11" s="170" t="s">
        <v>15</v>
      </c>
      <c r="G11" s="16" t="s">
        <v>16</v>
      </c>
      <c r="H11" s="253"/>
      <c r="I11" s="15" t="s">
        <v>17</v>
      </c>
      <c r="J11" s="257"/>
      <c r="K11" s="251"/>
      <c r="L11" s="12"/>
    </row>
    <row r="12" spans="1:12" ht="13.5" thickBot="1">
      <c r="A12" s="140">
        <v>1</v>
      </c>
      <c r="B12" s="17">
        <v>2</v>
      </c>
      <c r="C12" s="18">
        <v>3</v>
      </c>
      <c r="D12" s="18">
        <v>4</v>
      </c>
      <c r="E12" s="18">
        <v>5</v>
      </c>
      <c r="F12" s="171">
        <v>6</v>
      </c>
      <c r="G12" s="19">
        <v>7</v>
      </c>
      <c r="H12" s="18">
        <v>8</v>
      </c>
      <c r="I12" s="18">
        <v>9</v>
      </c>
      <c r="J12" s="19">
        <v>10</v>
      </c>
      <c r="K12" s="18">
        <v>11</v>
      </c>
      <c r="L12" s="8"/>
    </row>
    <row r="13" spans="1:12" s="21" customFormat="1" ht="15.75" customHeight="1">
      <c r="A13" s="184" t="s">
        <v>18</v>
      </c>
      <c r="B13" s="103" t="s">
        <v>19</v>
      </c>
      <c r="C13" s="78">
        <f>C14</f>
        <v>3768.8</v>
      </c>
      <c r="D13" s="78">
        <f aca="true" t="shared" si="0" ref="D13:J13">D14</f>
        <v>539.7</v>
      </c>
      <c r="E13" s="78">
        <f t="shared" si="0"/>
        <v>991.6</v>
      </c>
      <c r="F13" s="172">
        <f>3768.8-D13-E13</f>
        <v>2237.5000000000005</v>
      </c>
      <c r="G13" s="78">
        <f t="shared" si="0"/>
        <v>0</v>
      </c>
      <c r="H13" s="78">
        <f t="shared" si="0"/>
        <v>0</v>
      </c>
      <c r="I13" s="78">
        <f t="shared" si="0"/>
        <v>0</v>
      </c>
      <c r="J13" s="78">
        <f t="shared" si="0"/>
        <v>0</v>
      </c>
      <c r="K13" s="185">
        <f>C13+H13</f>
        <v>3768.8</v>
      </c>
      <c r="L13" s="20"/>
    </row>
    <row r="14" spans="1:13" ht="12.75">
      <c r="A14" s="186" t="s">
        <v>20</v>
      </c>
      <c r="B14" s="22" t="s">
        <v>21</v>
      </c>
      <c r="C14" s="77">
        <f>D14+E14+F14+G14</f>
        <v>3768.8</v>
      </c>
      <c r="D14" s="77">
        <v>539.7</v>
      </c>
      <c r="E14" s="77">
        <v>991.6</v>
      </c>
      <c r="F14" s="173">
        <v>2237.5</v>
      </c>
      <c r="G14" s="77"/>
      <c r="H14" s="77"/>
      <c r="I14" s="77"/>
      <c r="J14" s="77"/>
      <c r="K14" s="187">
        <f aca="true" t="shared" si="1" ref="K14:K77">C14+H14</f>
        <v>3768.8</v>
      </c>
      <c r="L14" s="8"/>
      <c r="M14" s="23"/>
    </row>
    <row r="15" spans="1:13" ht="25.5">
      <c r="A15" s="188" t="s">
        <v>22</v>
      </c>
      <c r="B15" s="28" t="s">
        <v>23</v>
      </c>
      <c r="C15" s="78">
        <f aca="true" t="shared" si="2" ref="C15:I15">C16</f>
        <v>3300</v>
      </c>
      <c r="D15" s="78">
        <f t="shared" si="2"/>
        <v>0</v>
      </c>
      <c r="E15" s="78">
        <f t="shared" si="2"/>
        <v>0</v>
      </c>
      <c r="F15" s="172">
        <f t="shared" si="2"/>
        <v>3300</v>
      </c>
      <c r="G15" s="78">
        <f t="shared" si="2"/>
        <v>0</v>
      </c>
      <c r="H15" s="78">
        <f t="shared" si="2"/>
        <v>0</v>
      </c>
      <c r="I15" s="78">
        <f t="shared" si="2"/>
        <v>0</v>
      </c>
      <c r="J15" s="78"/>
      <c r="K15" s="185">
        <f t="shared" si="1"/>
        <v>3300</v>
      </c>
      <c r="L15" s="8"/>
      <c r="M15" s="23"/>
    </row>
    <row r="16" spans="1:13" ht="30" customHeight="1">
      <c r="A16" s="186" t="s">
        <v>24</v>
      </c>
      <c r="B16" s="100" t="s">
        <v>25</v>
      </c>
      <c r="C16" s="77">
        <f>D16+E16+F16</f>
        <v>3300</v>
      </c>
      <c r="D16" s="77"/>
      <c r="E16" s="77"/>
      <c r="F16" s="173">
        <f>4200-900</f>
        <v>3300</v>
      </c>
      <c r="G16" s="77"/>
      <c r="H16" s="77"/>
      <c r="I16" s="77"/>
      <c r="J16" s="77"/>
      <c r="K16" s="187">
        <f t="shared" si="1"/>
        <v>3300</v>
      </c>
      <c r="L16" s="8"/>
      <c r="M16" s="23"/>
    </row>
    <row r="17" spans="1:12" s="23" customFormat="1" ht="12.75">
      <c r="A17" s="188" t="s">
        <v>26</v>
      </c>
      <c r="B17" s="104" t="s">
        <v>27</v>
      </c>
      <c r="C17" s="78">
        <f>D17+E17+F17</f>
        <v>95155.70000000001</v>
      </c>
      <c r="D17" s="78">
        <v>41584.4</v>
      </c>
      <c r="E17" s="78">
        <v>9610</v>
      </c>
      <c r="F17" s="172">
        <f>43696.4+250+14.9</f>
        <v>43961.3</v>
      </c>
      <c r="G17" s="78"/>
      <c r="H17" s="78">
        <f>2903.6+266.6+891.8+197+64.8</f>
        <v>4323.8</v>
      </c>
      <c r="I17" s="78"/>
      <c r="J17" s="78"/>
      <c r="K17" s="185">
        <f t="shared" si="1"/>
        <v>99479.50000000001</v>
      </c>
      <c r="L17" s="25"/>
    </row>
    <row r="18" spans="1:12" s="23" customFormat="1" ht="12.75">
      <c r="A18" s="188" t="s">
        <v>28</v>
      </c>
      <c r="B18" s="104" t="s">
        <v>29</v>
      </c>
      <c r="C18" s="78">
        <f>D18+E18+F18</f>
        <v>208043.8</v>
      </c>
      <c r="D18" s="78">
        <v>87906.8</v>
      </c>
      <c r="E18" s="78">
        <v>17357.2</v>
      </c>
      <c r="F18" s="172">
        <f>101629.8+1000+150</f>
        <v>102779.8</v>
      </c>
      <c r="G18" s="78"/>
      <c r="H18" s="78">
        <f>8103+10000-10000</f>
        <v>8103</v>
      </c>
      <c r="I18" s="78">
        <f>10000-10000</f>
        <v>0</v>
      </c>
      <c r="J18" s="78"/>
      <c r="K18" s="185">
        <f t="shared" si="1"/>
        <v>216146.8</v>
      </c>
      <c r="L18" s="25"/>
    </row>
    <row r="19" spans="1:12" s="23" customFormat="1" ht="27" customHeight="1">
      <c r="A19" s="188" t="s">
        <v>30</v>
      </c>
      <c r="B19" s="104" t="s">
        <v>31</v>
      </c>
      <c r="C19" s="78">
        <f>C20+C21+C22+C23+C24+C25+C26+C27+C28+C29+C30+C31+C32+C33+C34+C35+C36+C37+C38</f>
        <v>124571.79999999999</v>
      </c>
      <c r="D19" s="78">
        <f aca="true" t="shared" si="3" ref="D19:I19">D20+D21+D22+D23+D24+D25+D26+D27+D28+D29+D30+D31+D32+D33+D34+D35+D36+D37+D38</f>
        <v>15692.6</v>
      </c>
      <c r="E19" s="78">
        <f t="shared" si="3"/>
        <v>5216.9</v>
      </c>
      <c r="F19" s="78">
        <f t="shared" si="3"/>
        <v>103662.3</v>
      </c>
      <c r="G19" s="78">
        <f t="shared" si="3"/>
        <v>0</v>
      </c>
      <c r="H19" s="78">
        <f t="shared" si="3"/>
        <v>6757.1</v>
      </c>
      <c r="I19" s="78">
        <f t="shared" si="3"/>
        <v>0</v>
      </c>
      <c r="J19" s="78" t="e">
        <f>J20+J22+J23+#REF!+J27+J28+J29+J30+J31+J32+J33+J37+#REF!+#REF!+J38</f>
        <v>#REF!</v>
      </c>
      <c r="K19" s="185">
        <f t="shared" si="1"/>
        <v>131328.9</v>
      </c>
      <c r="L19" s="25"/>
    </row>
    <row r="20" spans="1:13" ht="25.5">
      <c r="A20" s="186" t="s">
        <v>32</v>
      </c>
      <c r="B20" s="22" t="s">
        <v>33</v>
      </c>
      <c r="C20" s="77">
        <f>D20+E20+F20</f>
        <v>9.6</v>
      </c>
      <c r="D20" s="77"/>
      <c r="E20" s="77"/>
      <c r="F20" s="173">
        <v>9.6</v>
      </c>
      <c r="G20" s="77"/>
      <c r="H20" s="77"/>
      <c r="I20" s="77"/>
      <c r="J20" s="77"/>
      <c r="K20" s="187">
        <f t="shared" si="1"/>
        <v>9.6</v>
      </c>
      <c r="L20" s="8"/>
      <c r="M20" s="23"/>
    </row>
    <row r="21" spans="1:13" ht="25.5">
      <c r="A21" s="186" t="s">
        <v>282</v>
      </c>
      <c r="B21" s="22" t="s">
        <v>283</v>
      </c>
      <c r="C21" s="77">
        <f>D21+E21+F21</f>
        <v>72616.7</v>
      </c>
      <c r="D21" s="77"/>
      <c r="E21" s="77"/>
      <c r="F21" s="173">
        <v>72616.7</v>
      </c>
      <c r="G21" s="77"/>
      <c r="H21" s="77"/>
      <c r="I21" s="77"/>
      <c r="J21" s="77"/>
      <c r="K21" s="187">
        <f t="shared" si="1"/>
        <v>72616.7</v>
      </c>
      <c r="L21" s="8"/>
      <c r="M21" s="23"/>
    </row>
    <row r="22" spans="1:13" ht="25.5" customHeight="1">
      <c r="A22" s="186" t="s">
        <v>34</v>
      </c>
      <c r="B22" s="22" t="s">
        <v>35</v>
      </c>
      <c r="C22" s="77">
        <f aca="true" t="shared" si="4" ref="C22:C38">D22+E22+F22</f>
        <v>810</v>
      </c>
      <c r="D22" s="77"/>
      <c r="E22" s="77"/>
      <c r="F22" s="173">
        <f>27+50+720+13</f>
        <v>810</v>
      </c>
      <c r="G22" s="77"/>
      <c r="H22" s="77">
        <v>205</v>
      </c>
      <c r="I22" s="77"/>
      <c r="J22" s="77"/>
      <c r="K22" s="187">
        <f t="shared" si="1"/>
        <v>1015</v>
      </c>
      <c r="L22" s="8"/>
      <c r="M22" s="23"/>
    </row>
    <row r="23" spans="1:13" ht="42.75" customHeight="1">
      <c r="A23" s="186" t="s">
        <v>36</v>
      </c>
      <c r="B23" s="22" t="s">
        <v>37</v>
      </c>
      <c r="C23" s="77">
        <f t="shared" si="4"/>
        <v>518.7</v>
      </c>
      <c r="D23" s="77"/>
      <c r="E23" s="77"/>
      <c r="F23" s="173">
        <v>518.7</v>
      </c>
      <c r="G23" s="77"/>
      <c r="H23" s="77"/>
      <c r="I23" s="77"/>
      <c r="J23" s="77"/>
      <c r="K23" s="187">
        <f t="shared" si="1"/>
        <v>518.7</v>
      </c>
      <c r="L23" s="8"/>
      <c r="M23" s="23"/>
    </row>
    <row r="24" spans="1:13" ht="25.5">
      <c r="A24" s="186" t="s">
        <v>284</v>
      </c>
      <c r="B24" s="22" t="s">
        <v>285</v>
      </c>
      <c r="C24" s="77">
        <f t="shared" si="4"/>
        <v>7624.2</v>
      </c>
      <c r="D24" s="77">
        <v>2746.1</v>
      </c>
      <c r="E24" s="77">
        <v>657.8</v>
      </c>
      <c r="F24" s="173">
        <v>4220.3</v>
      </c>
      <c r="G24" s="77"/>
      <c r="H24" s="77">
        <v>435.4</v>
      </c>
      <c r="I24" s="77"/>
      <c r="J24" s="77"/>
      <c r="K24" s="187">
        <f t="shared" si="1"/>
        <v>8059.599999999999</v>
      </c>
      <c r="L24" s="8"/>
      <c r="M24" s="23"/>
    </row>
    <row r="25" spans="1:13" ht="12.75">
      <c r="A25" s="186" t="s">
        <v>42</v>
      </c>
      <c r="B25" s="22" t="s">
        <v>43</v>
      </c>
      <c r="C25" s="77">
        <f>D25+E25+F25</f>
        <v>6148.7</v>
      </c>
      <c r="D25" s="77">
        <v>2096.7</v>
      </c>
      <c r="E25" s="77">
        <v>669</v>
      </c>
      <c r="F25" s="173">
        <v>3383</v>
      </c>
      <c r="G25" s="77"/>
      <c r="H25" s="77">
        <v>13.2</v>
      </c>
      <c r="I25" s="77"/>
      <c r="J25" s="77"/>
      <c r="K25" s="187">
        <f>C25+H25</f>
        <v>6161.9</v>
      </c>
      <c r="L25" s="8"/>
      <c r="M25" s="23"/>
    </row>
    <row r="26" spans="1:13" ht="38.25">
      <c r="A26" s="186" t="s">
        <v>286</v>
      </c>
      <c r="B26" s="22" t="s">
        <v>287</v>
      </c>
      <c r="C26" s="77">
        <f>D26+E26+F26</f>
        <v>32834.399999999994</v>
      </c>
      <c r="D26" s="77">
        <v>9812.9</v>
      </c>
      <c r="E26" s="77">
        <v>3796.7</v>
      </c>
      <c r="F26" s="173">
        <v>19224.8</v>
      </c>
      <c r="G26" s="77"/>
      <c r="H26" s="77">
        <v>5906.5</v>
      </c>
      <c r="I26" s="77"/>
      <c r="J26" s="77"/>
      <c r="K26" s="187">
        <f>C26+H26</f>
        <v>38740.899999999994</v>
      </c>
      <c r="L26" s="8"/>
      <c r="M26" s="23"/>
    </row>
    <row r="27" spans="1:13" ht="25.5">
      <c r="A27" s="186" t="s">
        <v>262</v>
      </c>
      <c r="B27" s="22" t="s">
        <v>263</v>
      </c>
      <c r="C27" s="77">
        <f t="shared" si="4"/>
        <v>281.9</v>
      </c>
      <c r="D27" s="77">
        <v>155.7</v>
      </c>
      <c r="E27" s="77">
        <v>11</v>
      </c>
      <c r="F27" s="173">
        <v>115.2</v>
      </c>
      <c r="G27" s="77"/>
      <c r="H27" s="77"/>
      <c r="I27" s="77"/>
      <c r="J27" s="77"/>
      <c r="K27" s="187">
        <f t="shared" si="1"/>
        <v>281.9</v>
      </c>
      <c r="L27" s="8"/>
      <c r="M27" s="23"/>
    </row>
    <row r="28" spans="1:13" ht="25.5">
      <c r="A28" s="186" t="s">
        <v>264</v>
      </c>
      <c r="B28" s="22" t="s">
        <v>288</v>
      </c>
      <c r="C28" s="77">
        <f t="shared" si="4"/>
        <v>152.7</v>
      </c>
      <c r="D28" s="77"/>
      <c r="E28" s="77"/>
      <c r="F28" s="173">
        <v>152.7</v>
      </c>
      <c r="G28" s="77"/>
      <c r="H28" s="77"/>
      <c r="I28" s="77"/>
      <c r="J28" s="77"/>
      <c r="K28" s="187">
        <f t="shared" si="1"/>
        <v>152.7</v>
      </c>
      <c r="L28" s="8"/>
      <c r="M28" s="23"/>
    </row>
    <row r="29" spans="1:13" ht="38.25">
      <c r="A29" s="186" t="s">
        <v>265</v>
      </c>
      <c r="B29" s="22" t="s">
        <v>289</v>
      </c>
      <c r="C29" s="77">
        <f t="shared" si="4"/>
        <v>374.1</v>
      </c>
      <c r="D29" s="77"/>
      <c r="E29" s="77"/>
      <c r="F29" s="173">
        <v>374.1</v>
      </c>
      <c r="G29" s="77"/>
      <c r="H29" s="77"/>
      <c r="I29" s="77"/>
      <c r="J29" s="77"/>
      <c r="K29" s="187">
        <f t="shared" si="1"/>
        <v>374.1</v>
      </c>
      <c r="L29" s="8"/>
      <c r="M29" s="23"/>
    </row>
    <row r="30" spans="1:13" ht="38.25">
      <c r="A30" s="186" t="s">
        <v>266</v>
      </c>
      <c r="B30" s="22" t="s">
        <v>290</v>
      </c>
      <c r="C30" s="77">
        <f t="shared" si="4"/>
        <v>30</v>
      </c>
      <c r="D30" s="77"/>
      <c r="E30" s="77"/>
      <c r="F30" s="173">
        <v>30</v>
      </c>
      <c r="G30" s="77"/>
      <c r="H30" s="77"/>
      <c r="I30" s="77"/>
      <c r="J30" s="77"/>
      <c r="K30" s="187">
        <f t="shared" si="1"/>
        <v>30</v>
      </c>
      <c r="L30" s="8"/>
      <c r="M30" s="23"/>
    </row>
    <row r="31" spans="1:13" ht="25.5">
      <c r="A31" s="186" t="s">
        <v>268</v>
      </c>
      <c r="B31" s="22" t="s">
        <v>269</v>
      </c>
      <c r="C31" s="77">
        <f t="shared" si="4"/>
        <v>420.9</v>
      </c>
      <c r="D31" s="77">
        <v>105.2</v>
      </c>
      <c r="E31" s="77">
        <v>14</v>
      </c>
      <c r="F31" s="173">
        <v>301.7</v>
      </c>
      <c r="G31" s="77"/>
      <c r="H31" s="77"/>
      <c r="I31" s="77"/>
      <c r="J31" s="77"/>
      <c r="K31" s="187">
        <f t="shared" si="1"/>
        <v>420.9</v>
      </c>
      <c r="L31" s="8"/>
      <c r="M31" s="23"/>
    </row>
    <row r="32" spans="1:13" ht="12.75">
      <c r="A32" s="186" t="s">
        <v>270</v>
      </c>
      <c r="B32" s="22" t="s">
        <v>271</v>
      </c>
      <c r="C32" s="77">
        <f t="shared" si="4"/>
        <v>150</v>
      </c>
      <c r="D32" s="77"/>
      <c r="E32" s="77"/>
      <c r="F32" s="173">
        <v>150</v>
      </c>
      <c r="G32" s="77"/>
      <c r="H32" s="77"/>
      <c r="I32" s="77"/>
      <c r="J32" s="77"/>
      <c r="K32" s="187">
        <f t="shared" si="1"/>
        <v>150</v>
      </c>
      <c r="L32" s="8"/>
      <c r="M32" s="23"/>
    </row>
    <row r="33" spans="1:13" ht="38.25">
      <c r="A33" s="186" t="s">
        <v>272</v>
      </c>
      <c r="B33" s="22" t="s">
        <v>273</v>
      </c>
      <c r="C33" s="77">
        <f t="shared" si="4"/>
        <v>40</v>
      </c>
      <c r="D33" s="77"/>
      <c r="E33" s="77"/>
      <c r="F33" s="173">
        <v>40</v>
      </c>
      <c r="G33" s="77"/>
      <c r="H33" s="77"/>
      <c r="I33" s="77"/>
      <c r="J33" s="77"/>
      <c r="K33" s="187">
        <f t="shared" si="1"/>
        <v>40</v>
      </c>
      <c r="L33" s="8"/>
      <c r="M33" s="23"/>
    </row>
    <row r="34" spans="1:13" ht="91.5" customHeight="1">
      <c r="A34" s="186" t="s">
        <v>38</v>
      </c>
      <c r="B34" s="22" t="s">
        <v>212</v>
      </c>
      <c r="C34" s="77">
        <f>D34+E34+F34</f>
        <v>500</v>
      </c>
      <c r="D34" s="77"/>
      <c r="E34" s="77"/>
      <c r="F34" s="173">
        <v>500</v>
      </c>
      <c r="G34" s="77"/>
      <c r="H34" s="77"/>
      <c r="I34" s="77"/>
      <c r="J34" s="77"/>
      <c r="K34" s="187">
        <f>C34+H34</f>
        <v>500</v>
      </c>
      <c r="L34" s="8"/>
      <c r="M34" s="23"/>
    </row>
    <row r="35" spans="1:13" ht="25.5">
      <c r="A35" s="186" t="s">
        <v>39</v>
      </c>
      <c r="B35" s="22" t="s">
        <v>40</v>
      </c>
      <c r="C35" s="77">
        <f>D35+E35+F35</f>
        <v>50.1</v>
      </c>
      <c r="D35" s="77"/>
      <c r="E35" s="77"/>
      <c r="F35" s="173">
        <v>50.1</v>
      </c>
      <c r="G35" s="77"/>
      <c r="H35" s="77"/>
      <c r="I35" s="77"/>
      <c r="J35" s="77"/>
      <c r="K35" s="187">
        <f>C35+H35</f>
        <v>50.1</v>
      </c>
      <c r="L35" s="8"/>
      <c r="M35" s="23"/>
    </row>
    <row r="36" spans="1:13" ht="38.25">
      <c r="A36" s="186" t="s">
        <v>291</v>
      </c>
      <c r="B36" s="22" t="s">
        <v>292</v>
      </c>
      <c r="C36" s="77">
        <f>D36+E36+F36</f>
        <v>12.1</v>
      </c>
      <c r="D36" s="77">
        <v>8.6</v>
      </c>
      <c r="E36" s="77"/>
      <c r="F36" s="173">
        <v>3.5</v>
      </c>
      <c r="G36" s="77"/>
      <c r="H36" s="77"/>
      <c r="I36" s="77"/>
      <c r="J36" s="77"/>
      <c r="K36" s="187">
        <f>C36+H36</f>
        <v>12.1</v>
      </c>
      <c r="L36" s="8"/>
      <c r="M36" s="23"/>
    </row>
    <row r="37" spans="1:13" ht="12.75">
      <c r="A37" s="186" t="s">
        <v>274</v>
      </c>
      <c r="B37" s="22" t="s">
        <v>275</v>
      </c>
      <c r="C37" s="77">
        <f t="shared" si="4"/>
        <v>25.5</v>
      </c>
      <c r="D37" s="77">
        <v>16.6</v>
      </c>
      <c r="E37" s="77"/>
      <c r="F37" s="173">
        <v>8.9</v>
      </c>
      <c r="G37" s="77"/>
      <c r="H37" s="77"/>
      <c r="I37" s="77"/>
      <c r="J37" s="77"/>
      <c r="K37" s="187">
        <f t="shared" si="1"/>
        <v>25.5</v>
      </c>
      <c r="L37" s="8"/>
      <c r="M37" s="23"/>
    </row>
    <row r="38" spans="1:13" ht="27" customHeight="1">
      <c r="A38" s="186" t="s">
        <v>41</v>
      </c>
      <c r="B38" s="26" t="s">
        <v>294</v>
      </c>
      <c r="C38" s="77">
        <f t="shared" si="4"/>
        <v>1972.1999999999998</v>
      </c>
      <c r="D38" s="77">
        <v>750.8</v>
      </c>
      <c r="E38" s="77">
        <v>68.4</v>
      </c>
      <c r="F38" s="173">
        <v>1153</v>
      </c>
      <c r="G38" s="77"/>
      <c r="H38" s="77">
        <v>197</v>
      </c>
      <c r="I38" s="77"/>
      <c r="J38" s="77"/>
      <c r="K38" s="187">
        <f t="shared" si="1"/>
        <v>2169.2</v>
      </c>
      <c r="L38" s="8"/>
      <c r="M38" s="23"/>
    </row>
    <row r="39" spans="1:12" s="23" customFormat="1" ht="12.75">
      <c r="A39" s="188">
        <v>100000</v>
      </c>
      <c r="B39" s="28" t="s">
        <v>44</v>
      </c>
      <c r="C39" s="78">
        <f>D39+E39+F39</f>
        <v>10000</v>
      </c>
      <c r="D39" s="78"/>
      <c r="E39" s="78"/>
      <c r="F39" s="172">
        <v>10000</v>
      </c>
      <c r="G39" s="78"/>
      <c r="H39" s="78"/>
      <c r="I39" s="78"/>
      <c r="J39" s="78"/>
      <c r="K39" s="185">
        <f t="shared" si="1"/>
        <v>10000</v>
      </c>
      <c r="L39" s="25"/>
    </row>
    <row r="40" spans="1:12" s="23" customFormat="1" ht="15" customHeight="1">
      <c r="A40" s="136">
        <v>110000</v>
      </c>
      <c r="B40" s="28" t="s">
        <v>254</v>
      </c>
      <c r="C40" s="78">
        <f>D40+E40+F40</f>
        <v>27474</v>
      </c>
      <c r="D40" s="79">
        <v>1703.5</v>
      </c>
      <c r="E40" s="79">
        <v>418.2</v>
      </c>
      <c r="F40" s="174">
        <v>25352.3</v>
      </c>
      <c r="G40" s="79" t="e">
        <f>#REF!+#REF!+G43</f>
        <v>#REF!</v>
      </c>
      <c r="H40" s="79">
        <v>465</v>
      </c>
      <c r="I40" s="79"/>
      <c r="J40" s="79"/>
      <c r="K40" s="189">
        <f t="shared" si="1"/>
        <v>27939</v>
      </c>
      <c r="L40" s="25"/>
    </row>
    <row r="41" spans="1:13" ht="15" customHeight="1">
      <c r="A41" s="190" t="s">
        <v>250</v>
      </c>
      <c r="B41" s="22" t="s">
        <v>252</v>
      </c>
      <c r="C41" s="32">
        <f>D41+E41+F41</f>
        <v>14416.9</v>
      </c>
      <c r="D41" s="32"/>
      <c r="E41" s="32"/>
      <c r="F41" s="175">
        <v>14416.9</v>
      </c>
      <c r="G41" s="32"/>
      <c r="H41" s="32"/>
      <c r="I41" s="32"/>
      <c r="J41" s="32"/>
      <c r="K41" s="191">
        <f t="shared" si="1"/>
        <v>14416.9</v>
      </c>
      <c r="L41" s="8"/>
      <c r="M41" s="23"/>
    </row>
    <row r="42" spans="1:13" ht="38.25">
      <c r="A42" s="190" t="s">
        <v>251</v>
      </c>
      <c r="B42" s="22" t="s">
        <v>253</v>
      </c>
      <c r="C42" s="32">
        <f>D42+E42+F42</f>
        <v>6736</v>
      </c>
      <c r="D42" s="32"/>
      <c r="E42" s="32"/>
      <c r="F42" s="175">
        <v>6736</v>
      </c>
      <c r="G42" s="32"/>
      <c r="H42" s="32"/>
      <c r="I42" s="32"/>
      <c r="J42" s="32"/>
      <c r="K42" s="191">
        <f t="shared" si="1"/>
        <v>6736</v>
      </c>
      <c r="L42" s="8"/>
      <c r="M42" s="23"/>
    </row>
    <row r="43" spans="1:13" ht="12.75">
      <c r="A43" s="190">
        <v>110300</v>
      </c>
      <c r="B43" s="22" t="s">
        <v>45</v>
      </c>
      <c r="C43" s="32">
        <f>D43+E43+F43</f>
        <v>200</v>
      </c>
      <c r="D43" s="32"/>
      <c r="E43" s="32"/>
      <c r="F43" s="175">
        <v>200</v>
      </c>
      <c r="G43" s="32"/>
      <c r="H43" s="32"/>
      <c r="I43" s="32"/>
      <c r="J43" s="32"/>
      <c r="K43" s="191">
        <f t="shared" si="1"/>
        <v>200</v>
      </c>
      <c r="L43" s="8"/>
      <c r="M43" s="23"/>
    </row>
    <row r="44" spans="1:12" s="23" customFormat="1" ht="12.75">
      <c r="A44" s="136">
        <v>120000</v>
      </c>
      <c r="B44" s="110" t="s">
        <v>46</v>
      </c>
      <c r="C44" s="79">
        <f>C45+C46</f>
        <v>4298.3</v>
      </c>
      <c r="D44" s="79">
        <f>D45+D46</f>
        <v>0</v>
      </c>
      <c r="E44" s="79">
        <f>E45+E46</f>
        <v>0</v>
      </c>
      <c r="F44" s="174">
        <f>F45+F46</f>
        <v>4298.3</v>
      </c>
      <c r="G44" s="79"/>
      <c r="H44" s="79"/>
      <c r="I44" s="79"/>
      <c r="J44" s="79"/>
      <c r="K44" s="189">
        <f t="shared" si="1"/>
        <v>4298.3</v>
      </c>
      <c r="L44" s="25"/>
    </row>
    <row r="45" spans="1:13" ht="24" customHeight="1">
      <c r="A45" s="190">
        <v>120201</v>
      </c>
      <c r="B45" s="22" t="s">
        <v>47</v>
      </c>
      <c r="C45" s="32">
        <f>D45+E45+F45</f>
        <v>3177</v>
      </c>
      <c r="D45" s="32"/>
      <c r="E45" s="32"/>
      <c r="F45" s="175">
        <f>4200-623-400</f>
        <v>3177</v>
      </c>
      <c r="G45" s="32"/>
      <c r="H45" s="32"/>
      <c r="I45" s="32"/>
      <c r="J45" s="32"/>
      <c r="K45" s="191">
        <f t="shared" si="1"/>
        <v>3177</v>
      </c>
      <c r="L45" s="8"/>
      <c r="M45" s="23"/>
    </row>
    <row r="46" spans="1:13" ht="15" customHeight="1">
      <c r="A46" s="190">
        <v>120300</v>
      </c>
      <c r="B46" s="22" t="s">
        <v>48</v>
      </c>
      <c r="C46" s="32">
        <f>D46+E46+F46</f>
        <v>1121.3</v>
      </c>
      <c r="D46" s="32"/>
      <c r="E46" s="32"/>
      <c r="F46" s="175">
        <f>498.3+623</f>
        <v>1121.3</v>
      </c>
      <c r="G46" s="32"/>
      <c r="H46" s="32"/>
      <c r="I46" s="32"/>
      <c r="J46" s="32"/>
      <c r="K46" s="191">
        <f t="shared" si="1"/>
        <v>1121.3</v>
      </c>
      <c r="L46" s="8"/>
      <c r="M46" s="23"/>
    </row>
    <row r="47" spans="1:12" s="23" customFormat="1" ht="17.25" customHeight="1">
      <c r="A47" s="136">
        <v>130000</v>
      </c>
      <c r="B47" s="28" t="s">
        <v>49</v>
      </c>
      <c r="C47" s="79">
        <f>D47+E47+F47</f>
        <v>15960.1</v>
      </c>
      <c r="D47" s="79">
        <v>1615.1</v>
      </c>
      <c r="E47" s="79">
        <v>24.8</v>
      </c>
      <c r="F47" s="174">
        <v>14320.2</v>
      </c>
      <c r="G47" s="79"/>
      <c r="H47" s="79"/>
      <c r="I47" s="79"/>
      <c r="J47" s="79"/>
      <c r="K47" s="189">
        <f t="shared" si="1"/>
        <v>15960.1</v>
      </c>
      <c r="L47" s="25"/>
    </row>
    <row r="48" spans="1:12" s="23" customFormat="1" ht="15" customHeight="1">
      <c r="A48" s="136">
        <v>150000</v>
      </c>
      <c r="B48" s="28" t="s">
        <v>50</v>
      </c>
      <c r="C48" s="79">
        <f>C49+C51+C52+C53+C50</f>
        <v>0</v>
      </c>
      <c r="D48" s="79">
        <f aca="true" t="shared" si="5" ref="D48:I48">D49+D51+D52+D53+D50</f>
        <v>0</v>
      </c>
      <c r="E48" s="79">
        <f t="shared" si="5"/>
        <v>0</v>
      </c>
      <c r="F48" s="79">
        <f t="shared" si="5"/>
        <v>0</v>
      </c>
      <c r="G48" s="79">
        <f t="shared" si="5"/>
        <v>0</v>
      </c>
      <c r="H48" s="79">
        <f t="shared" si="5"/>
        <v>61932.7</v>
      </c>
      <c r="I48" s="79">
        <f t="shared" si="5"/>
        <v>61932.7</v>
      </c>
      <c r="J48" s="79">
        <f>J49</f>
        <v>0</v>
      </c>
      <c r="K48" s="189">
        <f>H48+C48</f>
        <v>61932.7</v>
      </c>
      <c r="L48" s="25"/>
    </row>
    <row r="49" spans="1:13" ht="12.75" customHeight="1">
      <c r="A49" s="190">
        <v>150101</v>
      </c>
      <c r="B49" s="22" t="s">
        <v>51</v>
      </c>
      <c r="C49" s="32">
        <f>D49+E49+F49</f>
        <v>0</v>
      </c>
      <c r="D49" s="32"/>
      <c r="E49" s="32"/>
      <c r="F49" s="175"/>
      <c r="G49" s="32"/>
      <c r="H49" s="32">
        <f>11000+20000+340+6692.7+12000+900+1000-11000-340-6692.7-2000-500</f>
        <v>31400</v>
      </c>
      <c r="I49" s="32">
        <f>H49</f>
        <v>31400</v>
      </c>
      <c r="J49" s="32"/>
      <c r="K49" s="191">
        <f t="shared" si="1"/>
        <v>31400</v>
      </c>
      <c r="L49" s="8"/>
      <c r="M49" s="23"/>
    </row>
    <row r="50" spans="1:13" ht="204">
      <c r="A50" s="190" t="s">
        <v>293</v>
      </c>
      <c r="B50" s="117" t="s">
        <v>302</v>
      </c>
      <c r="C50" s="32">
        <f>D50+E50+F50</f>
        <v>0</v>
      </c>
      <c r="D50" s="32"/>
      <c r="E50" s="32"/>
      <c r="F50" s="177"/>
      <c r="G50" s="116"/>
      <c r="H50" s="222">
        <f>I50</f>
        <v>6692.7</v>
      </c>
      <c r="I50" s="116">
        <v>6692.7</v>
      </c>
      <c r="J50" s="32"/>
      <c r="K50" s="191">
        <f t="shared" si="1"/>
        <v>6692.7</v>
      </c>
      <c r="L50" s="8"/>
      <c r="M50" s="23"/>
    </row>
    <row r="51" spans="1:13" ht="38.25">
      <c r="A51" s="221" t="s">
        <v>278</v>
      </c>
      <c r="B51" s="148" t="s">
        <v>277</v>
      </c>
      <c r="C51" s="77">
        <f>D51+E51+F51</f>
        <v>0</v>
      </c>
      <c r="D51" s="222"/>
      <c r="E51" s="222"/>
      <c r="F51" s="175"/>
      <c r="G51" s="32"/>
      <c r="H51" s="32">
        <f>I51</f>
        <v>2840</v>
      </c>
      <c r="I51" s="175">
        <f>340+2000+500</f>
        <v>2840</v>
      </c>
      <c r="J51" s="222"/>
      <c r="K51" s="187">
        <f t="shared" si="1"/>
        <v>2840</v>
      </c>
      <c r="L51" s="8"/>
      <c r="M51" s="23"/>
    </row>
    <row r="52" spans="1:13" ht="51">
      <c r="A52" s="190" t="s">
        <v>281</v>
      </c>
      <c r="B52" s="117" t="s">
        <v>301</v>
      </c>
      <c r="C52" s="32">
        <f>D52+E52+F52</f>
        <v>0</v>
      </c>
      <c r="D52" s="32"/>
      <c r="E52" s="32"/>
      <c r="F52" s="175"/>
      <c r="G52" s="32"/>
      <c r="H52" s="32">
        <f>I52</f>
        <v>10000</v>
      </c>
      <c r="I52" s="175">
        <v>10000</v>
      </c>
      <c r="J52" s="32"/>
      <c r="K52" s="191">
        <f t="shared" si="1"/>
        <v>10000</v>
      </c>
      <c r="L52" s="8"/>
      <c r="M52" s="23"/>
    </row>
    <row r="53" spans="1:13" ht="12.75" customHeight="1">
      <c r="A53" s="190" t="s">
        <v>279</v>
      </c>
      <c r="B53" s="22" t="s">
        <v>280</v>
      </c>
      <c r="C53" s="32">
        <f>D53+E53+F53</f>
        <v>0</v>
      </c>
      <c r="D53" s="32"/>
      <c r="E53" s="32"/>
      <c r="F53" s="175"/>
      <c r="G53" s="32"/>
      <c r="H53" s="32">
        <f>I53</f>
        <v>11000</v>
      </c>
      <c r="I53" s="175">
        <v>11000</v>
      </c>
      <c r="J53" s="32"/>
      <c r="K53" s="191">
        <f t="shared" si="1"/>
        <v>11000</v>
      </c>
      <c r="L53" s="8"/>
      <c r="M53" s="23"/>
    </row>
    <row r="54" spans="1:12" s="23" customFormat="1" ht="25.5">
      <c r="A54" s="136">
        <v>170000</v>
      </c>
      <c r="B54" s="28" t="s">
        <v>52</v>
      </c>
      <c r="C54" s="79">
        <f aca="true" t="shared" si="6" ref="C54:H54">C55</f>
        <v>0</v>
      </c>
      <c r="D54" s="79">
        <f t="shared" si="6"/>
        <v>0</v>
      </c>
      <c r="E54" s="79">
        <f t="shared" si="6"/>
        <v>0</v>
      </c>
      <c r="F54" s="174">
        <f t="shared" si="6"/>
        <v>0</v>
      </c>
      <c r="G54" s="79">
        <f t="shared" si="6"/>
        <v>0</v>
      </c>
      <c r="H54" s="79">
        <f t="shared" si="6"/>
        <v>29400</v>
      </c>
      <c r="I54" s="79"/>
      <c r="J54" s="79"/>
      <c r="K54" s="189">
        <f t="shared" si="1"/>
        <v>29400</v>
      </c>
      <c r="L54" s="25"/>
    </row>
    <row r="55" spans="1:13" ht="36.75" customHeight="1">
      <c r="A55" s="190">
        <v>170703</v>
      </c>
      <c r="B55" s="22" t="s">
        <v>53</v>
      </c>
      <c r="C55" s="32">
        <f>D55+E55+F55</f>
        <v>0</v>
      </c>
      <c r="D55" s="32"/>
      <c r="E55" s="32"/>
      <c r="F55" s="175"/>
      <c r="G55" s="32"/>
      <c r="H55" s="32">
        <v>29400</v>
      </c>
      <c r="I55" s="32"/>
      <c r="J55" s="32"/>
      <c r="K55" s="191">
        <f t="shared" si="1"/>
        <v>29400</v>
      </c>
      <c r="L55" s="8"/>
      <c r="M55" s="23"/>
    </row>
    <row r="56" spans="1:13" ht="25.5">
      <c r="A56" s="136">
        <v>180109</v>
      </c>
      <c r="B56" s="28" t="s">
        <v>54</v>
      </c>
      <c r="C56" s="79">
        <f aca="true" t="shared" si="7" ref="C56:C62">D56+E56+F56</f>
        <v>5514.2</v>
      </c>
      <c r="D56" s="32"/>
      <c r="E56" s="32"/>
      <c r="F56" s="174">
        <f>4700.4+400+390+38.7-14.9</f>
        <v>5514.2</v>
      </c>
      <c r="G56" s="32"/>
      <c r="H56" s="79"/>
      <c r="I56" s="32"/>
      <c r="J56" s="32"/>
      <c r="K56" s="189">
        <f t="shared" si="1"/>
        <v>5514.2</v>
      </c>
      <c r="L56" s="8"/>
      <c r="M56" s="23"/>
    </row>
    <row r="57" spans="1:13" ht="25.5" customHeight="1">
      <c r="A57" s="136">
        <v>180404</v>
      </c>
      <c r="B57" s="28" t="s">
        <v>55</v>
      </c>
      <c r="C57" s="79">
        <f t="shared" si="7"/>
        <v>200</v>
      </c>
      <c r="D57" s="32"/>
      <c r="E57" s="32"/>
      <c r="F57" s="174">
        <v>200</v>
      </c>
      <c r="G57" s="32"/>
      <c r="H57" s="79"/>
      <c r="I57" s="32"/>
      <c r="J57" s="32"/>
      <c r="K57" s="189">
        <f t="shared" si="1"/>
        <v>200</v>
      </c>
      <c r="L57" s="8"/>
      <c r="M57" s="23"/>
    </row>
    <row r="58" spans="1:12" s="23" customFormat="1" ht="38.25">
      <c r="A58" s="136">
        <v>210000</v>
      </c>
      <c r="B58" s="108" t="s">
        <v>213</v>
      </c>
      <c r="C58" s="79">
        <f t="shared" si="7"/>
        <v>1800</v>
      </c>
      <c r="D58" s="79"/>
      <c r="E58" s="79"/>
      <c r="F58" s="174">
        <v>1800</v>
      </c>
      <c r="G58" s="79"/>
      <c r="H58" s="79"/>
      <c r="I58" s="79"/>
      <c r="J58" s="79"/>
      <c r="K58" s="189">
        <f t="shared" si="1"/>
        <v>1800</v>
      </c>
      <c r="L58" s="25"/>
    </row>
    <row r="59" spans="1:12" s="23" customFormat="1" ht="29.25" customHeight="1">
      <c r="A59" s="188" t="s">
        <v>94</v>
      </c>
      <c r="B59" s="28" t="s">
        <v>95</v>
      </c>
      <c r="C59" s="79">
        <f t="shared" si="7"/>
        <v>0</v>
      </c>
      <c r="D59" s="79"/>
      <c r="E59" s="79"/>
      <c r="F59" s="174"/>
      <c r="G59" s="79"/>
      <c r="H59" s="79">
        <v>665.4</v>
      </c>
      <c r="I59" s="79"/>
      <c r="J59" s="79"/>
      <c r="K59" s="189">
        <f t="shared" si="1"/>
        <v>665.4</v>
      </c>
      <c r="L59" s="25"/>
    </row>
    <row r="60" spans="1:12" s="23" customFormat="1" ht="13.5" customHeight="1">
      <c r="A60" s="136">
        <v>230000</v>
      </c>
      <c r="B60" s="28" t="s">
        <v>56</v>
      </c>
      <c r="C60" s="79">
        <f t="shared" si="7"/>
        <v>0.1</v>
      </c>
      <c r="D60" s="79"/>
      <c r="E60" s="79"/>
      <c r="F60" s="174">
        <v>0.1</v>
      </c>
      <c r="G60" s="79"/>
      <c r="H60" s="79"/>
      <c r="I60" s="79"/>
      <c r="J60" s="79"/>
      <c r="K60" s="189">
        <f t="shared" si="1"/>
        <v>0.1</v>
      </c>
      <c r="L60" s="25"/>
    </row>
    <row r="61" spans="1:12" s="23" customFormat="1" ht="13.5" customHeight="1">
      <c r="A61" s="188">
        <v>240000</v>
      </c>
      <c r="B61" s="28" t="s">
        <v>57</v>
      </c>
      <c r="C61" s="79">
        <f aca="true" t="shared" si="8" ref="C61:H61">C62</f>
        <v>0</v>
      </c>
      <c r="D61" s="79">
        <f t="shared" si="8"/>
        <v>0</v>
      </c>
      <c r="E61" s="79">
        <f t="shared" si="8"/>
        <v>0</v>
      </c>
      <c r="F61" s="174">
        <f t="shared" si="8"/>
        <v>0</v>
      </c>
      <c r="G61" s="79">
        <f t="shared" si="8"/>
        <v>0</v>
      </c>
      <c r="H61" s="79">
        <f t="shared" si="8"/>
        <v>38000</v>
      </c>
      <c r="I61" s="79"/>
      <c r="J61" s="79"/>
      <c r="K61" s="189">
        <f t="shared" si="1"/>
        <v>38000</v>
      </c>
      <c r="L61" s="25"/>
    </row>
    <row r="62" spans="1:13" ht="70.5" customHeight="1">
      <c r="A62" s="186" t="s">
        <v>156</v>
      </c>
      <c r="B62" s="26" t="s">
        <v>58</v>
      </c>
      <c r="C62" s="32">
        <f t="shared" si="7"/>
        <v>0</v>
      </c>
      <c r="D62" s="32"/>
      <c r="E62" s="32"/>
      <c r="F62" s="175"/>
      <c r="G62" s="32"/>
      <c r="H62" s="32">
        <v>38000</v>
      </c>
      <c r="I62" s="32"/>
      <c r="J62" s="32"/>
      <c r="K62" s="191">
        <f t="shared" si="1"/>
        <v>38000</v>
      </c>
      <c r="L62" s="8"/>
      <c r="M62" s="23"/>
    </row>
    <row r="63" spans="1:12" s="23" customFormat="1" ht="25.5">
      <c r="A63" s="136">
        <v>250000</v>
      </c>
      <c r="B63" s="28" t="s">
        <v>59</v>
      </c>
      <c r="C63" s="79">
        <f aca="true" t="shared" si="9" ref="C63:I63">C64+C65+C67+C66</f>
        <v>3330</v>
      </c>
      <c r="D63" s="79">
        <f t="shared" si="9"/>
        <v>0</v>
      </c>
      <c r="E63" s="79">
        <f t="shared" si="9"/>
        <v>0</v>
      </c>
      <c r="F63" s="174">
        <f t="shared" si="9"/>
        <v>3330</v>
      </c>
      <c r="G63" s="79">
        <f t="shared" si="9"/>
        <v>0</v>
      </c>
      <c r="H63" s="79">
        <f t="shared" si="9"/>
        <v>0</v>
      </c>
      <c r="I63" s="79">
        <f t="shared" si="9"/>
        <v>0</v>
      </c>
      <c r="J63" s="79"/>
      <c r="K63" s="189">
        <f t="shared" si="1"/>
        <v>3330</v>
      </c>
      <c r="L63" s="25"/>
    </row>
    <row r="64" spans="1:13" ht="12.75">
      <c r="A64" s="190">
        <v>250102</v>
      </c>
      <c r="B64" s="22" t="s">
        <v>60</v>
      </c>
      <c r="C64" s="32">
        <f>D64+E64+F64</f>
        <v>3000</v>
      </c>
      <c r="D64" s="32"/>
      <c r="E64" s="32"/>
      <c r="F64" s="175">
        <f>4000-500-500</f>
        <v>3000</v>
      </c>
      <c r="G64" s="32"/>
      <c r="H64" s="32"/>
      <c r="I64" s="32"/>
      <c r="J64" s="32"/>
      <c r="K64" s="191">
        <f t="shared" si="1"/>
        <v>3000</v>
      </c>
      <c r="L64" s="8"/>
      <c r="M64" s="23"/>
    </row>
    <row r="65" spans="1:13" ht="26.25" customHeight="1">
      <c r="A65" s="190">
        <v>250203</v>
      </c>
      <c r="B65" s="22" t="s">
        <v>214</v>
      </c>
      <c r="C65" s="32">
        <f>D65+E65+F65</f>
        <v>3.5</v>
      </c>
      <c r="D65" s="32"/>
      <c r="E65" s="32"/>
      <c r="F65" s="175">
        <f>105-101.5</f>
        <v>3.5</v>
      </c>
      <c r="G65" s="32"/>
      <c r="H65" s="32"/>
      <c r="I65" s="32"/>
      <c r="J65" s="32"/>
      <c r="K65" s="191">
        <f t="shared" si="1"/>
        <v>3.5</v>
      </c>
      <c r="L65" s="8"/>
      <c r="M65" s="23"/>
    </row>
    <row r="66" spans="1:13" ht="26.25" customHeight="1">
      <c r="A66" s="190" t="s">
        <v>238</v>
      </c>
      <c r="B66" s="22" t="s">
        <v>276</v>
      </c>
      <c r="C66" s="32">
        <f>D66+E66+F66</f>
        <v>101.5</v>
      </c>
      <c r="D66" s="32"/>
      <c r="E66" s="32"/>
      <c r="F66" s="175">
        <v>101.5</v>
      </c>
      <c r="G66" s="32"/>
      <c r="H66" s="32"/>
      <c r="I66" s="32"/>
      <c r="J66" s="32"/>
      <c r="K66" s="191">
        <f t="shared" si="1"/>
        <v>101.5</v>
      </c>
      <c r="L66" s="8"/>
      <c r="M66" s="23"/>
    </row>
    <row r="67" spans="1:13" ht="13.5" thickBot="1">
      <c r="A67" s="192">
        <v>250404</v>
      </c>
      <c r="B67" s="142" t="s">
        <v>61</v>
      </c>
      <c r="C67" s="116">
        <f>D67+E67+F67</f>
        <v>225</v>
      </c>
      <c r="D67" s="116"/>
      <c r="E67" s="116"/>
      <c r="F67" s="177">
        <v>225</v>
      </c>
      <c r="G67" s="116"/>
      <c r="H67" s="116"/>
      <c r="I67" s="116"/>
      <c r="J67" s="116"/>
      <c r="K67" s="193">
        <f t="shared" si="1"/>
        <v>225</v>
      </c>
      <c r="L67" s="8"/>
      <c r="M67" s="23"/>
    </row>
    <row r="68" spans="1:13" s="23" customFormat="1" ht="18" customHeight="1" thickBot="1">
      <c r="A68" s="182"/>
      <c r="B68" s="183" t="s">
        <v>62</v>
      </c>
      <c r="C68" s="178">
        <f>C13+C15+C17+C18+C19+C39+C40+C44+C47+C48+C54+C56+C57+C58+C60+C61+C62+C63</f>
        <v>503416.79999999993</v>
      </c>
      <c r="D68" s="178">
        <f>D13+D15+D17+D18+D19+D39+D40+D44+D47+D48+D54+D56+D57+D58+D60+D61+D62+D63</f>
        <v>149042.1</v>
      </c>
      <c r="E68" s="178">
        <f>E13+E15+E17+E18+E19+E39+E40+E44+E47+E48+E54+E56+E57+E58+E60+E61+E62+E63</f>
        <v>33618.700000000004</v>
      </c>
      <c r="F68" s="179">
        <f>F13+F15+F17+F18+F19+F39+F40+F44+F47+F48+F54+F56+F57+F58+F60+F61+F62+F63</f>
        <v>320756</v>
      </c>
      <c r="G68" s="178" t="e">
        <f>G13+G15+G17+G18+G19+G39+G40+G44+G47+G48+G54+G56+G57+G58+G60+G61+G62+G63</f>
        <v>#REF!</v>
      </c>
      <c r="H68" s="178">
        <f>H13+H15+H17+H18+H19+H39+H40+H44+H47+H48+H54+H56+H57+H58+H60+H61+H63+H59</f>
        <v>149647</v>
      </c>
      <c r="I68" s="178">
        <f>I13+I15+I17+I18+I19+I39+I40+I44+I47+I48+I54+I56+I57+I58+I60+I61+I62+I63</f>
        <v>61932.7</v>
      </c>
      <c r="J68" s="178"/>
      <c r="K68" s="180">
        <f t="shared" si="1"/>
        <v>653063.7999999999</v>
      </c>
      <c r="L68" s="30"/>
      <c r="M68" s="31"/>
    </row>
    <row r="69" spans="1:13" ht="69" customHeight="1">
      <c r="A69" s="194">
        <v>250301</v>
      </c>
      <c r="B69" s="181" t="s">
        <v>217</v>
      </c>
      <c r="C69" s="77">
        <f aca="true" t="shared" si="10" ref="C69:C77">D69+E69+F69</f>
        <v>14715</v>
      </c>
      <c r="D69" s="77"/>
      <c r="E69" s="77"/>
      <c r="F69" s="173">
        <v>14715</v>
      </c>
      <c r="G69" s="77"/>
      <c r="H69" s="77"/>
      <c r="I69" s="77"/>
      <c r="J69" s="77"/>
      <c r="K69" s="187">
        <f t="shared" si="1"/>
        <v>14715</v>
      </c>
      <c r="L69" s="8"/>
      <c r="M69" s="23"/>
    </row>
    <row r="70" spans="1:13" ht="39.75" customHeight="1">
      <c r="A70" s="190">
        <v>250306</v>
      </c>
      <c r="B70" s="142" t="s">
        <v>63</v>
      </c>
      <c r="C70" s="32">
        <f t="shared" si="10"/>
        <v>60932.7</v>
      </c>
      <c r="D70" s="79"/>
      <c r="E70" s="79"/>
      <c r="F70" s="175">
        <f>20000+6692.7+340+11000+10000+12000+900</f>
        <v>60932.7</v>
      </c>
      <c r="G70" s="79"/>
      <c r="H70" s="79"/>
      <c r="I70" s="79"/>
      <c r="J70" s="79"/>
      <c r="K70" s="191">
        <f t="shared" si="1"/>
        <v>60932.7</v>
      </c>
      <c r="L70" s="8"/>
      <c r="M70" s="23"/>
    </row>
    <row r="71" spans="1:13" ht="63.75">
      <c r="A71" s="195" t="s">
        <v>247</v>
      </c>
      <c r="B71" s="34" t="s">
        <v>240</v>
      </c>
      <c r="C71" s="32">
        <f t="shared" si="10"/>
        <v>93935.5</v>
      </c>
      <c r="D71" s="79"/>
      <c r="E71" s="79"/>
      <c r="F71" s="175">
        <v>93935.5</v>
      </c>
      <c r="G71" s="79"/>
      <c r="H71" s="79"/>
      <c r="I71" s="79"/>
      <c r="J71" s="79"/>
      <c r="K71" s="191">
        <f t="shared" si="1"/>
        <v>93935.5</v>
      </c>
      <c r="L71" s="8"/>
      <c r="M71" s="23"/>
    </row>
    <row r="72" spans="1:13" ht="207.75" customHeight="1">
      <c r="A72" s="195" t="s">
        <v>248</v>
      </c>
      <c r="B72" s="147" t="s">
        <v>299</v>
      </c>
      <c r="C72" s="32">
        <f t="shared" si="10"/>
        <v>173905.7</v>
      </c>
      <c r="D72" s="79"/>
      <c r="E72" s="79"/>
      <c r="F72" s="175">
        <v>173905.7</v>
      </c>
      <c r="G72" s="79"/>
      <c r="H72" s="79"/>
      <c r="I72" s="79"/>
      <c r="J72" s="79"/>
      <c r="K72" s="191">
        <f t="shared" si="1"/>
        <v>173905.7</v>
      </c>
      <c r="L72" s="8"/>
      <c r="M72" s="23"/>
    </row>
    <row r="73" spans="1:13" ht="223.5" customHeight="1">
      <c r="A73" s="195" t="s">
        <v>237</v>
      </c>
      <c r="B73" s="117" t="s">
        <v>300</v>
      </c>
      <c r="C73" s="141">
        <v>60229.2</v>
      </c>
      <c r="D73" s="79"/>
      <c r="E73" s="79"/>
      <c r="F73" s="175">
        <v>60229.2</v>
      </c>
      <c r="G73" s="79"/>
      <c r="H73" s="79"/>
      <c r="I73" s="79"/>
      <c r="J73" s="79"/>
      <c r="K73" s="191">
        <f t="shared" si="1"/>
        <v>60229.2</v>
      </c>
      <c r="L73" s="8"/>
      <c r="M73" s="23"/>
    </row>
    <row r="74" spans="1:13" ht="106.5" customHeight="1">
      <c r="A74" s="190">
        <v>250313</v>
      </c>
      <c r="B74" s="143" t="s">
        <v>215</v>
      </c>
      <c r="C74" s="32">
        <f t="shared" si="10"/>
        <v>21892.9</v>
      </c>
      <c r="D74" s="32"/>
      <c r="E74" s="32"/>
      <c r="F74" s="175">
        <v>21892.9</v>
      </c>
      <c r="G74" s="32"/>
      <c r="H74" s="32"/>
      <c r="I74" s="32"/>
      <c r="J74" s="32"/>
      <c r="K74" s="191">
        <f t="shared" si="1"/>
        <v>21892.9</v>
      </c>
      <c r="L74" s="8"/>
      <c r="M74" s="23"/>
    </row>
    <row r="75" spans="1:13" s="23" customFormat="1" ht="144.75" customHeight="1">
      <c r="A75" s="190" t="s">
        <v>249</v>
      </c>
      <c r="B75" s="117" t="s">
        <v>244</v>
      </c>
      <c r="C75" s="32">
        <f t="shared" si="10"/>
        <v>21042.2</v>
      </c>
      <c r="D75" s="32"/>
      <c r="E75" s="32"/>
      <c r="F75" s="175">
        <v>21042.2</v>
      </c>
      <c r="G75" s="32"/>
      <c r="H75" s="32"/>
      <c r="I75" s="32"/>
      <c r="J75" s="32"/>
      <c r="K75" s="191">
        <f t="shared" si="1"/>
        <v>21042.2</v>
      </c>
      <c r="L75" s="30"/>
      <c r="M75" s="31"/>
    </row>
    <row r="76" spans="1:13" s="23" customFormat="1" ht="76.5">
      <c r="A76" s="190" t="s">
        <v>303</v>
      </c>
      <c r="B76" s="117" t="s">
        <v>225</v>
      </c>
      <c r="C76" s="32">
        <f t="shared" si="10"/>
        <v>31006.3</v>
      </c>
      <c r="D76" s="32"/>
      <c r="E76" s="32"/>
      <c r="F76" s="175">
        <v>31006.3</v>
      </c>
      <c r="G76" s="32"/>
      <c r="H76" s="32"/>
      <c r="I76" s="32"/>
      <c r="J76" s="32"/>
      <c r="K76" s="191">
        <f t="shared" si="1"/>
        <v>31006.3</v>
      </c>
      <c r="L76" s="30"/>
      <c r="M76" s="31"/>
    </row>
    <row r="77" spans="1:12" s="23" customFormat="1" ht="57.75" customHeight="1" thickBot="1">
      <c r="A77" s="221" t="s">
        <v>259</v>
      </c>
      <c r="B77" s="148" t="s">
        <v>246</v>
      </c>
      <c r="C77" s="222">
        <f t="shared" si="10"/>
        <v>0</v>
      </c>
      <c r="D77" s="222"/>
      <c r="E77" s="222"/>
      <c r="F77" s="225"/>
      <c r="G77" s="222"/>
      <c r="H77" s="222">
        <v>9037.8</v>
      </c>
      <c r="I77" s="222"/>
      <c r="J77" s="222"/>
      <c r="K77" s="226">
        <f t="shared" si="1"/>
        <v>9037.8</v>
      </c>
      <c r="L77" s="25"/>
    </row>
    <row r="78" spans="1:13" s="23" customFormat="1" ht="13.5" thickBot="1">
      <c r="A78" s="258" t="s">
        <v>64</v>
      </c>
      <c r="B78" s="259"/>
      <c r="C78" s="178">
        <f>C77+C75+C74+C73+C72+C71+C70+C69+C68+C76</f>
        <v>981076.3</v>
      </c>
      <c r="D78" s="178">
        <f aca="true" t="shared" si="11" ref="D78:J78">D77+D75+D74+D73+D72+D71+D70+D69+D68+D76</f>
        <v>149042.1</v>
      </c>
      <c r="E78" s="178">
        <f t="shared" si="11"/>
        <v>33618.700000000004</v>
      </c>
      <c r="F78" s="178">
        <f t="shared" si="11"/>
        <v>798415.5</v>
      </c>
      <c r="G78" s="178" t="e">
        <f t="shared" si="11"/>
        <v>#REF!</v>
      </c>
      <c r="H78" s="178">
        <f t="shared" si="11"/>
        <v>158684.8</v>
      </c>
      <c r="I78" s="178">
        <f t="shared" si="11"/>
        <v>61932.7</v>
      </c>
      <c r="J78" s="178">
        <f t="shared" si="11"/>
        <v>0</v>
      </c>
      <c r="K78" s="180">
        <f>C78+H78</f>
        <v>1139761.1</v>
      </c>
      <c r="L78" s="25"/>
      <c r="M78" s="31"/>
    </row>
    <row r="79" spans="2:3" ht="12.75">
      <c r="B79" s="102"/>
      <c r="C79" s="35">
        <f>D78+E78+F78</f>
        <v>981076.3</v>
      </c>
    </row>
    <row r="80" spans="2:3" ht="12.75" hidden="1">
      <c r="B80" s="102"/>
      <c r="C80" s="36"/>
    </row>
    <row r="81" spans="2:6" ht="12.75">
      <c r="B81" s="102"/>
      <c r="D81" s="35"/>
      <c r="E81" s="35"/>
      <c r="F81" s="176"/>
    </row>
    <row r="82" spans="2:11" ht="12.75">
      <c r="B82" s="102"/>
      <c r="C82" s="35">
        <v>981076.3</v>
      </c>
      <c r="D82" s="35">
        <v>149042.1</v>
      </c>
      <c r="E82" s="35">
        <v>33618.7</v>
      </c>
      <c r="F82" s="176">
        <v>798415.5</v>
      </c>
      <c r="G82" s="35">
        <v>0</v>
      </c>
      <c r="H82" s="35">
        <v>158684.8</v>
      </c>
      <c r="I82" s="35">
        <v>61932.7</v>
      </c>
      <c r="J82" s="35"/>
      <c r="K82" s="35">
        <v>1139761.1</v>
      </c>
    </row>
    <row r="83" ht="12.75">
      <c r="B83" s="102"/>
    </row>
    <row r="84" spans="2:11" ht="12.75">
      <c r="B84" s="102"/>
      <c r="C84" s="35">
        <v>981076.3</v>
      </c>
      <c r="D84" s="35">
        <v>158684.8</v>
      </c>
      <c r="E84" s="35">
        <v>61932.7</v>
      </c>
      <c r="F84" s="176">
        <v>1139761.1</v>
      </c>
      <c r="G84" s="35"/>
      <c r="H84" s="35"/>
      <c r="I84" s="35"/>
      <c r="K84" s="35"/>
    </row>
    <row r="85" spans="2:8" ht="12.75">
      <c r="B85" s="102"/>
      <c r="C85" s="35"/>
      <c r="D85" s="35"/>
      <c r="E85" s="35"/>
      <c r="F85" s="176"/>
      <c r="G85" s="35"/>
      <c r="H85" s="35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  <row r="184" ht="12.75">
      <c r="B184" s="102"/>
    </row>
    <row r="185" ht="12.75">
      <c r="B185" s="102"/>
    </row>
    <row r="186" ht="12.75">
      <c r="B186" s="102"/>
    </row>
    <row r="187" ht="12.75">
      <c r="B187" s="102"/>
    </row>
    <row r="188" ht="12.75">
      <c r="B188" s="102"/>
    </row>
    <row r="189" ht="12.75">
      <c r="B189" s="102"/>
    </row>
    <row r="190" ht="12.75">
      <c r="B190" s="102"/>
    </row>
    <row r="191" ht="12.75">
      <c r="B191" s="102"/>
    </row>
    <row r="192" ht="12.75">
      <c r="B192" s="102"/>
    </row>
    <row r="193" ht="12.75">
      <c r="B193" s="102"/>
    </row>
    <row r="194" ht="12.75">
      <c r="B194" s="102"/>
    </row>
    <row r="195" ht="12.75">
      <c r="B195" s="102"/>
    </row>
    <row r="196" ht="12.75">
      <c r="B196" s="102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  <row r="233" ht="12.75">
      <c r="B233" s="102"/>
    </row>
    <row r="234" ht="12.75">
      <c r="B234" s="102"/>
    </row>
    <row r="235" ht="12.75">
      <c r="B235" s="102"/>
    </row>
    <row r="236" ht="12.75">
      <c r="B236" s="102"/>
    </row>
    <row r="237" ht="12.75">
      <c r="B237" s="102"/>
    </row>
    <row r="238" ht="12.75">
      <c r="B238" s="102"/>
    </row>
    <row r="239" ht="12.75">
      <c r="B239" s="102"/>
    </row>
    <row r="240" ht="12.75">
      <c r="B240" s="102"/>
    </row>
    <row r="241" ht="12.75">
      <c r="B241" s="102"/>
    </row>
    <row r="242" ht="12.75">
      <c r="B242" s="102"/>
    </row>
    <row r="243" ht="12.75">
      <c r="B243" s="102"/>
    </row>
    <row r="244" ht="12.75">
      <c r="B244" s="102"/>
    </row>
    <row r="245" ht="12.75">
      <c r="B245" s="102"/>
    </row>
    <row r="246" ht="12.75">
      <c r="B246" s="102"/>
    </row>
    <row r="247" ht="12.75">
      <c r="B247" s="102"/>
    </row>
    <row r="248" ht="12.75">
      <c r="B248" s="102"/>
    </row>
    <row r="249" ht="12.75">
      <c r="B249" s="102"/>
    </row>
    <row r="250" ht="12.75">
      <c r="B250" s="102"/>
    </row>
    <row r="251" ht="12.75">
      <c r="B251" s="102"/>
    </row>
    <row r="252" ht="12.75">
      <c r="B252" s="102"/>
    </row>
    <row r="253" ht="12.75">
      <c r="B253" s="102"/>
    </row>
    <row r="254" ht="12.75">
      <c r="B254" s="102"/>
    </row>
    <row r="255" ht="12.75">
      <c r="B255" s="102"/>
    </row>
    <row r="256" ht="12.75">
      <c r="B256" s="102"/>
    </row>
    <row r="257" ht="12.75">
      <c r="B257" s="102"/>
    </row>
    <row r="258" ht="12.75">
      <c r="B258" s="102"/>
    </row>
    <row r="259" ht="12.75">
      <c r="B259" s="102"/>
    </row>
    <row r="260" ht="12.75">
      <c r="B260" s="102"/>
    </row>
    <row r="261" ht="12.75">
      <c r="B261" s="102"/>
    </row>
    <row r="262" ht="12.75">
      <c r="B262" s="102"/>
    </row>
    <row r="263" ht="12.75">
      <c r="B263" s="102"/>
    </row>
    <row r="264" ht="12.75">
      <c r="B264" s="102"/>
    </row>
    <row r="265" ht="12.75">
      <c r="B265" s="102"/>
    </row>
    <row r="266" ht="12.75">
      <c r="B266" s="102"/>
    </row>
    <row r="267" ht="12.75">
      <c r="B267" s="102"/>
    </row>
    <row r="268" ht="12.75">
      <c r="B268" s="102"/>
    </row>
    <row r="269" ht="12.75">
      <c r="B269" s="102"/>
    </row>
    <row r="270" ht="12.75">
      <c r="B270" s="102"/>
    </row>
    <row r="271" ht="12.75">
      <c r="B271" s="102"/>
    </row>
    <row r="272" ht="12.75">
      <c r="B272" s="102"/>
    </row>
    <row r="273" ht="12.75">
      <c r="B273" s="102"/>
    </row>
    <row r="274" ht="12.75">
      <c r="B274" s="102"/>
    </row>
    <row r="275" ht="12.75">
      <c r="B275" s="102"/>
    </row>
    <row r="276" ht="12.75">
      <c r="B276" s="102"/>
    </row>
    <row r="277" ht="12.75">
      <c r="B277" s="102"/>
    </row>
    <row r="278" ht="12.75">
      <c r="B278" s="102"/>
    </row>
    <row r="279" ht="12.75">
      <c r="B279" s="102"/>
    </row>
    <row r="280" ht="12.75">
      <c r="B280" s="102"/>
    </row>
    <row r="281" ht="12.75">
      <c r="B281" s="102"/>
    </row>
    <row r="282" ht="12.75">
      <c r="B282" s="102"/>
    </row>
    <row r="283" ht="12.75">
      <c r="B283" s="102"/>
    </row>
    <row r="284" ht="12.75">
      <c r="B284" s="102"/>
    </row>
    <row r="285" ht="12.75">
      <c r="B285" s="102"/>
    </row>
    <row r="286" ht="12.75">
      <c r="B286" s="102"/>
    </row>
    <row r="287" ht="12.75">
      <c r="B287" s="102"/>
    </row>
    <row r="288" ht="12.75">
      <c r="B288" s="102"/>
    </row>
    <row r="289" ht="12.75">
      <c r="B289" s="102"/>
    </row>
    <row r="290" ht="12.75">
      <c r="B290" s="102"/>
    </row>
    <row r="291" ht="12.75">
      <c r="B291" s="102"/>
    </row>
    <row r="292" ht="12.75">
      <c r="B292" s="102"/>
    </row>
    <row r="293" ht="12.75">
      <c r="B293" s="102"/>
    </row>
    <row r="294" ht="12.75">
      <c r="B294" s="102"/>
    </row>
    <row r="295" ht="12.75">
      <c r="B295" s="102"/>
    </row>
    <row r="296" ht="12.75">
      <c r="B296" s="102"/>
    </row>
    <row r="297" ht="12.75">
      <c r="B297" s="102"/>
    </row>
    <row r="298" ht="12.75">
      <c r="B298" s="102"/>
    </row>
    <row r="299" ht="12.75">
      <c r="B299" s="102"/>
    </row>
    <row r="300" ht="12.75">
      <c r="B300" s="102"/>
    </row>
    <row r="301" ht="12.75">
      <c r="B301" s="102"/>
    </row>
    <row r="302" ht="12.75">
      <c r="B302" s="102"/>
    </row>
    <row r="303" ht="12.75">
      <c r="B303" s="102"/>
    </row>
    <row r="304" ht="12.75">
      <c r="B304" s="102"/>
    </row>
    <row r="305" ht="12.75">
      <c r="B305" s="102"/>
    </row>
    <row r="306" ht="12.75">
      <c r="B306" s="102"/>
    </row>
    <row r="307" ht="12.75">
      <c r="B307" s="102"/>
    </row>
    <row r="308" ht="12.75">
      <c r="B308" s="102"/>
    </row>
    <row r="309" ht="12.75">
      <c r="B309" s="102"/>
    </row>
    <row r="310" ht="12.75">
      <c r="B310" s="102"/>
    </row>
    <row r="311" ht="12.75">
      <c r="B311" s="102"/>
    </row>
    <row r="312" ht="12.75">
      <c r="B312" s="102"/>
    </row>
    <row r="313" ht="12.75">
      <c r="B313" s="102"/>
    </row>
    <row r="314" ht="12.75">
      <c r="B314" s="102"/>
    </row>
    <row r="315" ht="12.75">
      <c r="B315" s="102"/>
    </row>
    <row r="316" ht="12.75">
      <c r="B316" s="102"/>
    </row>
    <row r="317" ht="12.75">
      <c r="B317" s="102"/>
    </row>
    <row r="318" ht="12.75">
      <c r="B318" s="102"/>
    </row>
    <row r="319" ht="12.75">
      <c r="B319" s="102"/>
    </row>
    <row r="320" ht="12.75">
      <c r="B320" s="102"/>
    </row>
    <row r="321" ht="12.75">
      <c r="B321" s="102"/>
    </row>
    <row r="322" ht="12.75">
      <c r="B322" s="102"/>
    </row>
    <row r="323" ht="12.75">
      <c r="B323" s="102"/>
    </row>
    <row r="324" ht="12.75">
      <c r="B324" s="102"/>
    </row>
    <row r="325" ht="12.75">
      <c r="B325" s="102"/>
    </row>
    <row r="326" ht="12.75">
      <c r="B326" s="102"/>
    </row>
    <row r="327" ht="12.75">
      <c r="B327" s="102"/>
    </row>
    <row r="328" ht="12.75">
      <c r="B328" s="102"/>
    </row>
    <row r="329" ht="12.75">
      <c r="B329" s="102"/>
    </row>
    <row r="330" ht="12.75">
      <c r="B330" s="102"/>
    </row>
    <row r="331" ht="12.75">
      <c r="B331" s="102"/>
    </row>
    <row r="332" ht="12.75">
      <c r="B332" s="102"/>
    </row>
    <row r="333" ht="12.75">
      <c r="B333" s="102"/>
    </row>
    <row r="334" ht="12.75">
      <c r="B334" s="102"/>
    </row>
    <row r="335" ht="12.75">
      <c r="B335" s="102"/>
    </row>
    <row r="336" ht="12.75">
      <c r="B336" s="102"/>
    </row>
    <row r="337" ht="12.75">
      <c r="B337" s="102"/>
    </row>
    <row r="338" ht="12.75">
      <c r="B338" s="102"/>
    </row>
    <row r="339" ht="12.75">
      <c r="B339" s="102"/>
    </row>
    <row r="340" ht="12.75">
      <c r="B340" s="102"/>
    </row>
    <row r="341" ht="12.75">
      <c r="B341" s="102"/>
    </row>
    <row r="342" ht="12.75">
      <c r="B342" s="102"/>
    </row>
    <row r="343" ht="12.75">
      <c r="B343" s="102"/>
    </row>
    <row r="344" ht="12.75">
      <c r="B344" s="102"/>
    </row>
    <row r="345" ht="12.75">
      <c r="B345" s="102"/>
    </row>
    <row r="346" ht="12.75">
      <c r="B346" s="102"/>
    </row>
    <row r="347" ht="12.75">
      <c r="B347" s="102"/>
    </row>
    <row r="348" ht="12.75">
      <c r="B348" s="102"/>
    </row>
    <row r="349" ht="12.75">
      <c r="B349" s="102"/>
    </row>
    <row r="350" ht="12.75">
      <c r="B350" s="102"/>
    </row>
    <row r="351" ht="12.75">
      <c r="B351" s="102"/>
    </row>
    <row r="352" ht="12.75">
      <c r="B352" s="102"/>
    </row>
    <row r="353" ht="12.75">
      <c r="B353" s="102"/>
    </row>
    <row r="354" ht="12.75">
      <c r="B354" s="102"/>
    </row>
    <row r="355" ht="12.75">
      <c r="B355" s="102"/>
    </row>
    <row r="356" ht="12.75">
      <c r="B356" s="102"/>
    </row>
    <row r="357" ht="12.75">
      <c r="B357" s="102"/>
    </row>
    <row r="358" ht="12.75">
      <c r="B358" s="102"/>
    </row>
    <row r="359" ht="12.75">
      <c r="B359" s="102"/>
    </row>
    <row r="360" ht="12.75">
      <c r="B360" s="102"/>
    </row>
    <row r="361" ht="12.75">
      <c r="B361" s="102"/>
    </row>
    <row r="362" ht="12.75">
      <c r="B362" s="102"/>
    </row>
    <row r="363" ht="12.75">
      <c r="B363" s="102"/>
    </row>
    <row r="364" ht="12.75">
      <c r="B364" s="102"/>
    </row>
    <row r="365" ht="12.75">
      <c r="B365" s="102"/>
    </row>
    <row r="366" ht="12.75">
      <c r="B366" s="102"/>
    </row>
    <row r="367" ht="12.75">
      <c r="B367" s="102"/>
    </row>
    <row r="368" ht="12.75">
      <c r="B368" s="102"/>
    </row>
    <row r="369" ht="12.75">
      <c r="B369" s="102"/>
    </row>
    <row r="370" ht="12.75">
      <c r="B370" s="102"/>
    </row>
    <row r="371" ht="12.75">
      <c r="B371" s="102"/>
    </row>
    <row r="372" ht="12.75">
      <c r="B372" s="102"/>
    </row>
    <row r="373" ht="12.75">
      <c r="B373" s="102"/>
    </row>
    <row r="374" ht="12.75">
      <c r="B374" s="102"/>
    </row>
    <row r="375" ht="12.75">
      <c r="B375" s="102"/>
    </row>
    <row r="376" ht="12.75">
      <c r="B376" s="102"/>
    </row>
    <row r="377" ht="12.75">
      <c r="B377" s="102"/>
    </row>
    <row r="378" ht="12.75">
      <c r="B378" s="102"/>
    </row>
    <row r="379" ht="12.75">
      <c r="B379" s="102"/>
    </row>
    <row r="380" ht="12.75">
      <c r="B380" s="102"/>
    </row>
    <row r="381" ht="12.75">
      <c r="B381" s="102"/>
    </row>
    <row r="382" ht="12.75">
      <c r="B382" s="102"/>
    </row>
    <row r="383" ht="12.75">
      <c r="B383" s="102"/>
    </row>
    <row r="384" ht="12.75">
      <c r="B384" s="102"/>
    </row>
    <row r="385" ht="12.75">
      <c r="B385" s="102"/>
    </row>
    <row r="386" ht="12.75">
      <c r="B386" s="102"/>
    </row>
    <row r="387" ht="12.75">
      <c r="B387" s="102"/>
    </row>
    <row r="388" ht="12.75">
      <c r="B388" s="102"/>
    </row>
    <row r="389" ht="12.75">
      <c r="B389" s="102"/>
    </row>
    <row r="390" ht="12.75">
      <c r="B390" s="102"/>
    </row>
    <row r="391" ht="12.75">
      <c r="B391" s="102"/>
    </row>
    <row r="392" ht="12.75">
      <c r="B392" s="102"/>
    </row>
    <row r="393" ht="12.75">
      <c r="B393" s="102"/>
    </row>
    <row r="394" ht="12.75">
      <c r="B394" s="102"/>
    </row>
    <row r="395" ht="12.75">
      <c r="B395" s="102"/>
    </row>
    <row r="396" ht="12.75">
      <c r="B396" s="102"/>
    </row>
    <row r="397" ht="12.75">
      <c r="B397" s="102"/>
    </row>
    <row r="398" ht="12.75">
      <c r="B398" s="102"/>
    </row>
    <row r="399" ht="12.75">
      <c r="B399" s="102"/>
    </row>
    <row r="400" ht="12.75">
      <c r="B400" s="102"/>
    </row>
    <row r="401" ht="12.75">
      <c r="B401" s="102"/>
    </row>
    <row r="402" ht="12.75">
      <c r="B402" s="102"/>
    </row>
    <row r="403" ht="12.75">
      <c r="B403" s="102"/>
    </row>
    <row r="404" ht="12.75">
      <c r="B404" s="102"/>
    </row>
    <row r="405" ht="12.75">
      <c r="B405" s="102"/>
    </row>
    <row r="406" ht="12.75">
      <c r="B406" s="102"/>
    </row>
    <row r="407" ht="12.75">
      <c r="B407" s="102"/>
    </row>
    <row r="408" ht="12.75">
      <c r="B408" s="102"/>
    </row>
    <row r="409" ht="12.75">
      <c r="B409" s="102"/>
    </row>
    <row r="410" ht="12.75">
      <c r="B410" s="102"/>
    </row>
    <row r="411" ht="12.75">
      <c r="B411" s="102"/>
    </row>
    <row r="412" ht="12.75">
      <c r="B412" s="102"/>
    </row>
    <row r="413" ht="12.75">
      <c r="B413" s="102"/>
    </row>
    <row r="414" ht="12.75">
      <c r="B414" s="102"/>
    </row>
    <row r="415" ht="12.75">
      <c r="B415" s="102"/>
    </row>
    <row r="416" ht="12.75">
      <c r="B416" s="102"/>
    </row>
    <row r="417" ht="12.75">
      <c r="B417" s="102"/>
    </row>
    <row r="418" ht="12.75">
      <c r="B418" s="102"/>
    </row>
    <row r="419" ht="12.75">
      <c r="B419" s="102"/>
    </row>
    <row r="420" ht="12.75">
      <c r="B420" s="102"/>
    </row>
    <row r="421" ht="12.75">
      <c r="B421" s="102"/>
    </row>
    <row r="422" ht="12.75">
      <c r="B422" s="102"/>
    </row>
    <row r="423" ht="12.75">
      <c r="B423" s="102"/>
    </row>
    <row r="424" ht="12.75">
      <c r="B424" s="102"/>
    </row>
    <row r="425" ht="12.75">
      <c r="B425" s="102"/>
    </row>
    <row r="426" ht="12.75">
      <c r="B426" s="102"/>
    </row>
    <row r="427" ht="12.75">
      <c r="B427" s="102"/>
    </row>
    <row r="428" ht="12.75">
      <c r="B428" s="102"/>
    </row>
    <row r="429" ht="12.75">
      <c r="B429" s="102"/>
    </row>
    <row r="430" ht="12.75">
      <c r="B430" s="102"/>
    </row>
    <row r="431" ht="12.75">
      <c r="B431" s="102"/>
    </row>
    <row r="432" ht="12.75">
      <c r="B432" s="102"/>
    </row>
    <row r="433" ht="12.75">
      <c r="B433" s="102"/>
    </row>
    <row r="434" ht="12.75">
      <c r="B434" s="102"/>
    </row>
    <row r="435" ht="12.75">
      <c r="B435" s="102"/>
    </row>
    <row r="436" ht="12.75">
      <c r="B436" s="102"/>
    </row>
    <row r="437" ht="12.75">
      <c r="B437" s="102"/>
    </row>
    <row r="438" ht="12.75">
      <c r="B438" s="102"/>
    </row>
    <row r="439" ht="12.75">
      <c r="B439" s="102"/>
    </row>
    <row r="440" ht="12.75">
      <c r="B440" s="102"/>
    </row>
    <row r="441" ht="12.75">
      <c r="B441" s="102"/>
    </row>
    <row r="442" ht="12.75">
      <c r="B442" s="102"/>
    </row>
    <row r="443" ht="12.75">
      <c r="B443" s="102"/>
    </row>
    <row r="444" ht="12.75">
      <c r="B444" s="102"/>
    </row>
    <row r="445" ht="12.75">
      <c r="B445" s="102"/>
    </row>
    <row r="446" ht="12.75">
      <c r="B446" s="102"/>
    </row>
    <row r="447" ht="12.75">
      <c r="B447" s="102"/>
    </row>
    <row r="448" ht="12.75">
      <c r="B448" s="102"/>
    </row>
    <row r="449" ht="12.75">
      <c r="B449" s="102"/>
    </row>
    <row r="450" ht="12.75">
      <c r="B450" s="102"/>
    </row>
    <row r="451" ht="12.75">
      <c r="B451" s="102"/>
    </row>
    <row r="452" ht="12.75">
      <c r="B452" s="102"/>
    </row>
    <row r="453" ht="12.75">
      <c r="B453" s="102"/>
    </row>
    <row r="454" ht="12.75">
      <c r="B454" s="102"/>
    </row>
    <row r="455" ht="12.75">
      <c r="B455" s="102"/>
    </row>
    <row r="456" ht="12.75">
      <c r="B456" s="102"/>
    </row>
    <row r="457" ht="12.75">
      <c r="B457" s="102"/>
    </row>
    <row r="458" ht="12.75">
      <c r="B458" s="102"/>
    </row>
    <row r="459" ht="12.75">
      <c r="B459" s="102"/>
    </row>
    <row r="460" ht="12.75">
      <c r="B460" s="102"/>
    </row>
    <row r="461" ht="12.75">
      <c r="B461" s="102"/>
    </row>
    <row r="462" ht="12.75">
      <c r="B462" s="102"/>
    </row>
    <row r="463" ht="12.75">
      <c r="B463" s="102"/>
    </row>
    <row r="464" ht="12.75">
      <c r="B464" s="102"/>
    </row>
    <row r="465" ht="12.75">
      <c r="B465" s="102"/>
    </row>
    <row r="466" ht="12.75">
      <c r="B466" s="102"/>
    </row>
    <row r="467" ht="12.75">
      <c r="B467" s="102"/>
    </row>
  </sheetData>
  <mergeCells count="13">
    <mergeCell ref="H10:H11"/>
    <mergeCell ref="J10:J11"/>
    <mergeCell ref="A78:B78"/>
    <mergeCell ref="H1:J1"/>
    <mergeCell ref="A6:K6"/>
    <mergeCell ref="A7:K7"/>
    <mergeCell ref="A9:A11"/>
    <mergeCell ref="B9:B11"/>
    <mergeCell ref="C9:G9"/>
    <mergeCell ref="H9:J9"/>
    <mergeCell ref="K9:K11"/>
    <mergeCell ref="C10:C11"/>
    <mergeCell ref="D10:G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6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31"/>
  <sheetViews>
    <sheetView view="pageBreakPreview" zoomScale="65" zoomScaleNormal="65" zoomScaleSheetLayoutView="65" workbookViewId="0" topLeftCell="A92">
      <selection activeCell="B103" sqref="B103"/>
    </sheetView>
  </sheetViews>
  <sheetFormatPr defaultColWidth="9.00390625" defaultRowHeight="12.75"/>
  <cols>
    <col min="1" max="1" width="8.125" style="139" customWidth="1"/>
    <col min="2" max="2" width="34.75390625" style="37" customWidth="1"/>
    <col min="3" max="3" width="10.125" style="3" customWidth="1"/>
    <col min="4" max="4" width="10.00390625" style="3" customWidth="1"/>
    <col min="5" max="5" width="10.375" style="3" customWidth="1"/>
    <col min="6" max="6" width="10.125" style="3" customWidth="1"/>
    <col min="7" max="7" width="8.75390625" style="3" hidden="1" customWidth="1"/>
    <col min="8" max="8" width="10.25390625" style="3" customWidth="1"/>
    <col min="9" max="9" width="11.75390625" style="3" customWidth="1"/>
    <col min="10" max="10" width="8.75390625" style="3" hidden="1" customWidth="1"/>
    <col min="11" max="11" width="12.125" style="3" customWidth="1"/>
    <col min="12" max="13" width="8.875" style="38" customWidth="1"/>
    <col min="14" max="14" width="9.375" style="38" bestFit="1" customWidth="1"/>
    <col min="15" max="59" width="8.875" style="38" customWidth="1"/>
    <col min="60" max="16384" width="8.875" style="3" customWidth="1"/>
  </cols>
  <sheetData>
    <row r="1" spans="6:11" ht="12.75" customHeight="1" hidden="1">
      <c r="F1" s="274"/>
      <c r="G1" s="274"/>
      <c r="H1" s="274"/>
      <c r="I1" s="274"/>
      <c r="J1" s="274"/>
      <c r="K1" s="274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65</v>
      </c>
      <c r="G3" s="4"/>
      <c r="H3" s="4"/>
      <c r="I3" s="4"/>
      <c r="J3" s="4"/>
      <c r="K3" s="4"/>
    </row>
    <row r="4" spans="5:11" ht="12.75">
      <c r="E4" s="39" t="s">
        <v>66</v>
      </c>
      <c r="H4" s="275" t="s">
        <v>67</v>
      </c>
      <c r="I4" s="275"/>
      <c r="J4" s="275"/>
      <c r="K4" s="275"/>
    </row>
    <row r="5" spans="8:11" ht="12.75">
      <c r="H5" s="5" t="s">
        <v>1</v>
      </c>
      <c r="I5" s="6"/>
      <c r="J5" s="6"/>
      <c r="K5" s="6"/>
    </row>
    <row r="6" spans="8:11" ht="13.5" customHeight="1">
      <c r="H6" s="276"/>
      <c r="I6" s="276"/>
      <c r="J6" s="276"/>
      <c r="K6" s="276"/>
    </row>
    <row r="7" ht="13.5" customHeight="1"/>
    <row r="8" spans="1:11" ht="15.75">
      <c r="A8" s="239" t="s">
        <v>202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</row>
    <row r="9" spans="1:11" ht="15" customHeight="1">
      <c r="A9" s="239" t="s">
        <v>68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</row>
    <row r="10" spans="8:11" ht="13.5" thickBot="1">
      <c r="H10" s="262" t="s">
        <v>203</v>
      </c>
      <c r="I10" s="262"/>
      <c r="J10" s="262"/>
      <c r="K10" s="262"/>
    </row>
    <row r="11" spans="1:11" ht="24.75" customHeight="1" thickBot="1">
      <c r="A11" s="240" t="s">
        <v>4</v>
      </c>
      <c r="B11" s="263" t="s">
        <v>69</v>
      </c>
      <c r="C11" s="266" t="s">
        <v>6</v>
      </c>
      <c r="D11" s="267"/>
      <c r="E11" s="267"/>
      <c r="F11" s="267"/>
      <c r="G11" s="268"/>
      <c r="H11" s="248" t="s">
        <v>7</v>
      </c>
      <c r="I11" s="249"/>
      <c r="J11" s="250"/>
      <c r="K11" s="269" t="s">
        <v>8</v>
      </c>
    </row>
    <row r="12" spans="1:11" ht="40.5" customHeight="1" thickBot="1">
      <c r="A12" s="241"/>
      <c r="B12" s="264"/>
      <c r="C12" s="272" t="s">
        <v>9</v>
      </c>
      <c r="D12" s="266" t="s">
        <v>10</v>
      </c>
      <c r="E12" s="267"/>
      <c r="F12" s="267"/>
      <c r="G12" s="268"/>
      <c r="H12" s="272" t="s">
        <v>9</v>
      </c>
      <c r="I12" s="15" t="s">
        <v>11</v>
      </c>
      <c r="J12" s="269" t="s">
        <v>12</v>
      </c>
      <c r="K12" s="270"/>
    </row>
    <row r="13" spans="1:11" ht="96" customHeight="1" thickBot="1">
      <c r="A13" s="242"/>
      <c r="B13" s="265"/>
      <c r="C13" s="273"/>
      <c r="D13" s="15" t="s">
        <v>13</v>
      </c>
      <c r="E13" s="15" t="s">
        <v>14</v>
      </c>
      <c r="F13" s="15" t="s">
        <v>15</v>
      </c>
      <c r="G13" s="15" t="s">
        <v>70</v>
      </c>
      <c r="H13" s="273"/>
      <c r="I13" s="15" t="s">
        <v>17</v>
      </c>
      <c r="J13" s="271"/>
      <c r="K13" s="271"/>
    </row>
    <row r="14" spans="1:11" ht="13.5" thickBot="1">
      <c r="A14" s="196">
        <v>1</v>
      </c>
      <c r="B14" s="197">
        <v>2</v>
      </c>
      <c r="C14" s="198">
        <v>3</v>
      </c>
      <c r="D14" s="198">
        <v>4</v>
      </c>
      <c r="E14" s="198">
        <v>5</v>
      </c>
      <c r="F14" s="198">
        <v>6</v>
      </c>
      <c r="G14" s="198">
        <v>7</v>
      </c>
      <c r="H14" s="198">
        <v>8</v>
      </c>
      <c r="I14" s="198">
        <v>9</v>
      </c>
      <c r="J14" s="198">
        <v>10</v>
      </c>
      <c r="K14" s="198">
        <v>11</v>
      </c>
    </row>
    <row r="15" spans="1:59" s="41" customFormat="1" ht="12.75">
      <c r="A15" s="206"/>
      <c r="B15" s="207" t="s">
        <v>71</v>
      </c>
      <c r="C15" s="208">
        <f>C16+C18+C19+C20+C21+C22+C23+C17</f>
        <v>12084.5</v>
      </c>
      <c r="D15" s="208">
        <f>D16+D18+D19+D20+D21+D22+D23+D17</f>
        <v>539.7</v>
      </c>
      <c r="E15" s="208">
        <f>E16+E18+E19+E20+E21+E22+E23+E17</f>
        <v>991.6</v>
      </c>
      <c r="F15" s="208">
        <f>F16+F18+F19+F20+F21+F22+F23+F17</f>
        <v>10553.2</v>
      </c>
      <c r="G15" s="208">
        <f>G16+G18+G19+G20+G21+G22+G23</f>
        <v>0</v>
      </c>
      <c r="H15" s="208">
        <f>H16+H18+H19+H20+H21+H22+H23</f>
        <v>20000</v>
      </c>
      <c r="I15" s="208">
        <f>I16+I18+I19+I20+I21+I22+I23</f>
        <v>20000</v>
      </c>
      <c r="J15" s="208">
        <f>J16+J18+J19+J20+J21+J22+J23</f>
        <v>0</v>
      </c>
      <c r="K15" s="209">
        <f aca="true" t="shared" si="0" ref="K15:K92">C15+H15</f>
        <v>32084.5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ht="12.75">
      <c r="A16" s="186" t="s">
        <v>20</v>
      </c>
      <c r="B16" s="43" t="s">
        <v>21</v>
      </c>
      <c r="C16" s="32">
        <f>D16+E16+F16</f>
        <v>3768.8000000000006</v>
      </c>
      <c r="D16" s="27">
        <v>539.7</v>
      </c>
      <c r="E16" s="27">
        <v>991.6</v>
      </c>
      <c r="F16" s="27">
        <f>3768.8-D16-E16</f>
        <v>2237.5000000000005</v>
      </c>
      <c r="G16" s="27"/>
      <c r="H16" s="27"/>
      <c r="I16" s="27"/>
      <c r="J16" s="27"/>
      <c r="K16" s="210">
        <f t="shared" si="0"/>
        <v>3768.8000000000006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1:59" ht="25.5" customHeight="1">
      <c r="A17" s="186" t="s">
        <v>24</v>
      </c>
      <c r="B17" s="100" t="s">
        <v>25</v>
      </c>
      <c r="C17" s="32">
        <f>D17+E17+F17</f>
        <v>3300</v>
      </c>
      <c r="D17" s="27"/>
      <c r="E17" s="27"/>
      <c r="F17" s="27">
        <v>3300</v>
      </c>
      <c r="G17" s="27"/>
      <c r="H17" s="27"/>
      <c r="I17" s="27"/>
      <c r="J17" s="27"/>
      <c r="K17" s="210">
        <f t="shared" si="0"/>
        <v>3300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</row>
    <row r="18" spans="1:59" ht="25.5">
      <c r="A18" s="186" t="s">
        <v>72</v>
      </c>
      <c r="B18" s="43" t="s">
        <v>218</v>
      </c>
      <c r="C18" s="32">
        <f aca="true" t="shared" si="1" ref="C18:C23">D18+E18+F18+G18</f>
        <v>36</v>
      </c>
      <c r="D18" s="27"/>
      <c r="E18" s="27"/>
      <c r="F18" s="27">
        <v>36</v>
      </c>
      <c r="G18" s="27"/>
      <c r="H18" s="27"/>
      <c r="I18" s="27"/>
      <c r="J18" s="27"/>
      <c r="K18" s="210">
        <f t="shared" si="0"/>
        <v>36</v>
      </c>
      <c r="L18" s="42"/>
      <c r="M18" s="113"/>
      <c r="N18" s="113"/>
      <c r="O18" s="113"/>
      <c r="P18" s="11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19" spans="1:59" ht="25.5">
      <c r="A19" s="186" t="s">
        <v>34</v>
      </c>
      <c r="B19" s="26" t="s">
        <v>35</v>
      </c>
      <c r="C19" s="32">
        <f t="shared" si="1"/>
        <v>27</v>
      </c>
      <c r="D19" s="27"/>
      <c r="E19" s="27"/>
      <c r="F19" s="27">
        <v>27</v>
      </c>
      <c r="G19" s="27"/>
      <c r="H19" s="27"/>
      <c r="I19" s="27"/>
      <c r="J19" s="27"/>
      <c r="K19" s="210">
        <f t="shared" si="0"/>
        <v>27</v>
      </c>
      <c r="L19" s="203"/>
      <c r="M19" s="114"/>
      <c r="N19" s="114"/>
      <c r="O19" s="114"/>
      <c r="P19" s="115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</row>
    <row r="20" spans="1:59" ht="25.5">
      <c r="A20" s="186">
        <v>180109</v>
      </c>
      <c r="B20" s="26" t="s">
        <v>54</v>
      </c>
      <c r="C20" s="32">
        <f t="shared" si="1"/>
        <v>4724.2</v>
      </c>
      <c r="D20" s="27"/>
      <c r="E20" s="27"/>
      <c r="F20" s="27">
        <f>4700.4+38.7-14.9</f>
        <v>4724.2</v>
      </c>
      <c r="G20" s="27"/>
      <c r="H20" s="27"/>
      <c r="I20" s="27"/>
      <c r="J20" s="27"/>
      <c r="K20" s="210">
        <f t="shared" si="0"/>
        <v>4724.2</v>
      </c>
      <c r="L20" s="203"/>
      <c r="M20" s="115"/>
      <c r="N20" s="115"/>
      <c r="O20" s="115"/>
      <c r="P20" s="115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</row>
    <row r="21" spans="1:59" ht="13.5" customHeight="1">
      <c r="A21" s="190">
        <v>150101</v>
      </c>
      <c r="B21" s="22" t="s">
        <v>51</v>
      </c>
      <c r="C21" s="32">
        <f t="shared" si="1"/>
        <v>0</v>
      </c>
      <c r="D21" s="27"/>
      <c r="E21" s="27"/>
      <c r="F21" s="27"/>
      <c r="G21" s="27"/>
      <c r="H21" s="27">
        <v>20000</v>
      </c>
      <c r="I21" s="27">
        <v>20000</v>
      </c>
      <c r="J21" s="27"/>
      <c r="K21" s="210">
        <f t="shared" si="0"/>
        <v>20000</v>
      </c>
      <c r="L21" s="203"/>
      <c r="M21" s="114"/>
      <c r="N21" s="114"/>
      <c r="O21" s="114"/>
      <c r="P21" s="115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</row>
    <row r="22" spans="1:59" ht="12.75">
      <c r="A22" s="186">
        <v>250404</v>
      </c>
      <c r="B22" s="43" t="s">
        <v>73</v>
      </c>
      <c r="C22" s="32">
        <f t="shared" si="1"/>
        <v>225</v>
      </c>
      <c r="D22" s="27"/>
      <c r="E22" s="27"/>
      <c r="F22" s="27">
        <v>225</v>
      </c>
      <c r="G22" s="27"/>
      <c r="H22" s="27"/>
      <c r="I22" s="27"/>
      <c r="J22" s="27"/>
      <c r="K22" s="210">
        <f t="shared" si="0"/>
        <v>225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</row>
    <row r="23" spans="1:59" ht="25.5">
      <c r="A23" s="186" t="s">
        <v>74</v>
      </c>
      <c r="B23" s="26" t="s">
        <v>214</v>
      </c>
      <c r="C23" s="32">
        <f t="shared" si="1"/>
        <v>3.5</v>
      </c>
      <c r="D23" s="27"/>
      <c r="E23" s="27"/>
      <c r="F23" s="27">
        <f>105-101.5</f>
        <v>3.5</v>
      </c>
      <c r="G23" s="27"/>
      <c r="H23" s="27"/>
      <c r="I23" s="27"/>
      <c r="J23" s="27"/>
      <c r="K23" s="210">
        <f t="shared" si="0"/>
        <v>3.5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</row>
    <row r="24" spans="1:12" s="23" customFormat="1" ht="27" customHeight="1">
      <c r="A24" s="188"/>
      <c r="B24" s="105" t="s">
        <v>75</v>
      </c>
      <c r="C24" s="79">
        <f>C25+C28</f>
        <v>77222.40000000001</v>
      </c>
      <c r="D24" s="79">
        <f aca="true" t="shared" si="2" ref="D24:I24">D25+D28</f>
        <v>33186.8</v>
      </c>
      <c r="E24" s="79">
        <f t="shared" si="2"/>
        <v>8444.7</v>
      </c>
      <c r="F24" s="79">
        <f t="shared" si="2"/>
        <v>35590.9</v>
      </c>
      <c r="G24" s="79">
        <f t="shared" si="2"/>
        <v>0</v>
      </c>
      <c r="H24" s="79">
        <f t="shared" si="2"/>
        <v>1088.8</v>
      </c>
      <c r="I24" s="79">
        <f t="shared" si="2"/>
        <v>0</v>
      </c>
      <c r="J24" s="79" t="e">
        <f>J25+J28+#REF!+#REF!</f>
        <v>#REF!</v>
      </c>
      <c r="K24" s="211">
        <f t="shared" si="0"/>
        <v>78311.20000000001</v>
      </c>
      <c r="L24" s="25"/>
    </row>
    <row r="25" spans="1:59" ht="38.25">
      <c r="A25" s="186" t="s">
        <v>26</v>
      </c>
      <c r="B25" s="26" t="s">
        <v>227</v>
      </c>
      <c r="C25" s="32">
        <f>D25+E25+F25+G25</f>
        <v>76853.1</v>
      </c>
      <c r="D25" s="32">
        <v>32986.3</v>
      </c>
      <c r="E25" s="32">
        <v>8440.6</v>
      </c>
      <c r="F25" s="32">
        <f>35411.3+14.9</f>
        <v>35426.200000000004</v>
      </c>
      <c r="G25" s="32"/>
      <c r="H25" s="27">
        <v>1088.8</v>
      </c>
      <c r="I25" s="27"/>
      <c r="J25" s="27"/>
      <c r="K25" s="210">
        <f t="shared" si="0"/>
        <v>77941.90000000001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1:59" ht="25.5">
      <c r="A26" s="186"/>
      <c r="B26" s="43" t="s">
        <v>232</v>
      </c>
      <c r="C26" s="32">
        <f>D26+E26+F26+G26</f>
        <v>79.5</v>
      </c>
      <c r="D26" s="27"/>
      <c r="E26" s="27"/>
      <c r="F26" s="27">
        <v>79.5</v>
      </c>
      <c r="G26" s="27"/>
      <c r="H26" s="27"/>
      <c r="I26" s="27"/>
      <c r="J26" s="27"/>
      <c r="K26" s="210">
        <f>C26+H26</f>
        <v>79.5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1:59" ht="78" customHeight="1">
      <c r="A27" s="186"/>
      <c r="B27" s="118" t="s">
        <v>233</v>
      </c>
      <c r="C27" s="32">
        <f>D27+E27+F27+G27</f>
        <v>580.6</v>
      </c>
      <c r="D27" s="27">
        <v>195.1</v>
      </c>
      <c r="E27" s="27">
        <v>49</v>
      </c>
      <c r="F27" s="27">
        <f>321.6+14.9</f>
        <v>336.5</v>
      </c>
      <c r="G27" s="27"/>
      <c r="H27" s="27">
        <v>197</v>
      </c>
      <c r="I27" s="27"/>
      <c r="J27" s="27"/>
      <c r="K27" s="210">
        <f>C27+H27</f>
        <v>777.6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1:59" ht="25.5" customHeight="1">
      <c r="A28" s="186">
        <v>130000</v>
      </c>
      <c r="B28" s="43" t="s">
        <v>76</v>
      </c>
      <c r="C28" s="32">
        <f>D28+E28+F28</f>
        <v>369.29999999999995</v>
      </c>
      <c r="D28" s="27">
        <v>200.5</v>
      </c>
      <c r="E28" s="27">
        <v>4.1</v>
      </c>
      <c r="F28" s="27">
        <v>164.7</v>
      </c>
      <c r="G28" s="27"/>
      <c r="H28" s="27"/>
      <c r="I28" s="27"/>
      <c r="J28" s="27"/>
      <c r="K28" s="210">
        <f t="shared" si="0"/>
        <v>369.29999999999995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</row>
    <row r="29" spans="1:59" s="23" customFormat="1" ht="12.75">
      <c r="A29" s="188"/>
      <c r="B29" s="106" t="s">
        <v>77</v>
      </c>
      <c r="C29" s="79">
        <f>C30+C32+C33+C34</f>
        <v>213950.6</v>
      </c>
      <c r="D29" s="79">
        <f aca="true" t="shared" si="3" ref="D29:I29">D30+D32+D33+D34</f>
        <v>90399.40000000001</v>
      </c>
      <c r="E29" s="79">
        <f t="shared" si="3"/>
        <v>17763.9</v>
      </c>
      <c r="F29" s="79">
        <f t="shared" si="3"/>
        <v>105787.3</v>
      </c>
      <c r="G29" s="79">
        <f t="shared" si="3"/>
        <v>0</v>
      </c>
      <c r="H29" s="79">
        <f t="shared" si="3"/>
        <v>21068.4</v>
      </c>
      <c r="I29" s="79">
        <f t="shared" si="3"/>
        <v>10000</v>
      </c>
      <c r="J29" s="79">
        <f>J30+J31+J32+J33</f>
        <v>0</v>
      </c>
      <c r="K29" s="211">
        <f t="shared" si="0"/>
        <v>235019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</row>
    <row r="30" spans="1:59" ht="61.5" customHeight="1">
      <c r="A30" s="186" t="s">
        <v>28</v>
      </c>
      <c r="B30" s="43" t="s">
        <v>295</v>
      </c>
      <c r="C30" s="32">
        <f>D30+E30+F30</f>
        <v>207676.7</v>
      </c>
      <c r="D30" s="27">
        <v>87737.8</v>
      </c>
      <c r="E30" s="27">
        <v>17340.4</v>
      </c>
      <c r="F30" s="27">
        <f>94179.5+150+8269</f>
        <v>102598.5</v>
      </c>
      <c r="G30" s="27"/>
      <c r="H30" s="27">
        <f>8100</f>
        <v>8100</v>
      </c>
      <c r="I30" s="27"/>
      <c r="J30" s="27"/>
      <c r="K30" s="210">
        <f t="shared" si="0"/>
        <v>215776.7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ht="12.75">
      <c r="A31" s="186"/>
      <c r="B31" s="43" t="s">
        <v>296</v>
      </c>
      <c r="C31" s="32">
        <f>D31+E31+F31</f>
        <v>8269</v>
      </c>
      <c r="D31" s="27"/>
      <c r="E31" s="27"/>
      <c r="F31" s="27">
        <f>7269+1000</f>
        <v>8269</v>
      </c>
      <c r="G31" s="27"/>
      <c r="H31" s="27"/>
      <c r="I31" s="27"/>
      <c r="J31" s="27"/>
      <c r="K31" s="210">
        <f t="shared" si="0"/>
        <v>8269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1:59" ht="51">
      <c r="A32" s="186" t="s">
        <v>26</v>
      </c>
      <c r="B32" s="43" t="s">
        <v>234</v>
      </c>
      <c r="C32" s="32">
        <f>D32+E32+F32</f>
        <v>5902.299999999999</v>
      </c>
      <c r="D32" s="27">
        <v>2564.5</v>
      </c>
      <c r="E32" s="27">
        <v>411.7</v>
      </c>
      <c r="F32" s="27">
        <v>2926.1</v>
      </c>
      <c r="G32" s="27"/>
      <c r="H32" s="27">
        <f>2903.6+64.8</f>
        <v>2968.4</v>
      </c>
      <c r="I32" s="27"/>
      <c r="J32" s="27"/>
      <c r="K32" s="210">
        <f t="shared" si="0"/>
        <v>8870.699999999999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59" ht="12.75">
      <c r="A33" s="186">
        <v>110201</v>
      </c>
      <c r="B33" s="43" t="s">
        <v>78</v>
      </c>
      <c r="C33" s="32">
        <f>D33+E33+F33</f>
        <v>371.59999999999997</v>
      </c>
      <c r="D33" s="27">
        <v>97.1</v>
      </c>
      <c r="E33" s="27">
        <v>11.8</v>
      </c>
      <c r="F33" s="27">
        <v>262.7</v>
      </c>
      <c r="G33" s="27"/>
      <c r="H33" s="27"/>
      <c r="I33" s="27"/>
      <c r="J33" s="27"/>
      <c r="K33" s="210">
        <f t="shared" si="0"/>
        <v>371.59999999999997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</row>
    <row r="34" spans="1:13" s="23" customFormat="1" ht="55.5" customHeight="1">
      <c r="A34" s="190" t="s">
        <v>281</v>
      </c>
      <c r="B34" s="117" t="s">
        <v>301</v>
      </c>
      <c r="C34" s="32">
        <f>D34+E34+F34</f>
        <v>0</v>
      </c>
      <c r="D34" s="32"/>
      <c r="E34" s="32"/>
      <c r="F34" s="32"/>
      <c r="G34" s="32"/>
      <c r="H34" s="32">
        <v>10000</v>
      </c>
      <c r="I34" s="32">
        <v>10000</v>
      </c>
      <c r="J34" s="32"/>
      <c r="K34" s="210">
        <f t="shared" si="0"/>
        <v>10000</v>
      </c>
      <c r="L34" s="30"/>
      <c r="M34" s="31"/>
    </row>
    <row r="35" spans="1:59" s="23" customFormat="1" ht="25.5">
      <c r="A35" s="188"/>
      <c r="B35" s="106" t="s">
        <v>79</v>
      </c>
      <c r="C35" s="79">
        <f>C36+C37+C38+C39+C41+C42+C43+C44+C45+C46</f>
        <v>116920.99999999999</v>
      </c>
      <c r="D35" s="79">
        <f aca="true" t="shared" si="4" ref="D35:I35">D36+D37+D38+D39+D41+D42+D43+D44+D45+D46</f>
        <v>13318.4</v>
      </c>
      <c r="E35" s="79">
        <f t="shared" si="4"/>
        <v>4522.9</v>
      </c>
      <c r="F35" s="79">
        <f t="shared" si="4"/>
        <v>99079.7</v>
      </c>
      <c r="G35" s="79">
        <f t="shared" si="4"/>
        <v>0</v>
      </c>
      <c r="H35" s="79">
        <f t="shared" si="4"/>
        <v>6743.9</v>
      </c>
      <c r="I35" s="79">
        <f t="shared" si="4"/>
        <v>0</v>
      </c>
      <c r="J35" s="79" t="e">
        <f>J36+J39+J41+#REF!+J42+J43+J45+#REF!</f>
        <v>#REF!</v>
      </c>
      <c r="K35" s="211">
        <f>C35+H35</f>
        <v>123664.89999999998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59" ht="13.5" customHeight="1">
      <c r="A36" s="186" t="s">
        <v>32</v>
      </c>
      <c r="B36" s="26" t="s">
        <v>33</v>
      </c>
      <c r="C36" s="32">
        <f>D36+E36+F36</f>
        <v>9.6</v>
      </c>
      <c r="D36" s="27"/>
      <c r="E36" s="27"/>
      <c r="F36" s="27">
        <v>9.6</v>
      </c>
      <c r="G36" s="27"/>
      <c r="H36" s="27"/>
      <c r="I36" s="27"/>
      <c r="J36" s="27"/>
      <c r="K36" s="210">
        <f t="shared" si="0"/>
        <v>9.6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59" ht="25.5">
      <c r="A37" s="186" t="s">
        <v>284</v>
      </c>
      <c r="B37" s="22" t="s">
        <v>285</v>
      </c>
      <c r="C37" s="32">
        <f>D37+E37+F37</f>
        <v>7624.2</v>
      </c>
      <c r="D37" s="27">
        <v>2746.1</v>
      </c>
      <c r="E37" s="27">
        <v>657.8</v>
      </c>
      <c r="F37" s="27">
        <v>4220.3</v>
      </c>
      <c r="G37" s="27"/>
      <c r="H37" s="27">
        <v>435.4</v>
      </c>
      <c r="I37" s="27"/>
      <c r="J37" s="27"/>
      <c r="K37" s="210">
        <f t="shared" si="0"/>
        <v>8059.599999999999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</row>
    <row r="38" spans="1:59" ht="38.25">
      <c r="A38" s="186" t="s">
        <v>286</v>
      </c>
      <c r="B38" s="22" t="s">
        <v>287</v>
      </c>
      <c r="C38" s="32">
        <f>D38+E38+F38</f>
        <v>32834.399999999994</v>
      </c>
      <c r="D38" s="27">
        <v>9812.9</v>
      </c>
      <c r="E38" s="27">
        <v>3796.7</v>
      </c>
      <c r="F38" s="27">
        <v>19224.8</v>
      </c>
      <c r="G38" s="27"/>
      <c r="H38" s="27">
        <v>5906.5</v>
      </c>
      <c r="I38" s="27"/>
      <c r="J38" s="27"/>
      <c r="K38" s="210">
        <f t="shared" si="0"/>
        <v>38740.899999999994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</row>
    <row r="39" spans="1:59" ht="25.5">
      <c r="A39" s="186" t="s">
        <v>34</v>
      </c>
      <c r="B39" s="26" t="s">
        <v>35</v>
      </c>
      <c r="C39" s="32">
        <f aca="true" t="shared" si="5" ref="C39:C59">D39+E39+F39</f>
        <v>783</v>
      </c>
      <c r="D39" s="27"/>
      <c r="E39" s="27"/>
      <c r="F39" s="27">
        <f>50+720+13</f>
        <v>783</v>
      </c>
      <c r="G39" s="27"/>
      <c r="H39" s="27">
        <v>205</v>
      </c>
      <c r="I39" s="27"/>
      <c r="J39" s="27"/>
      <c r="K39" s="210">
        <f t="shared" si="0"/>
        <v>988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ht="72">
      <c r="A40" s="186"/>
      <c r="B40" s="199" t="s">
        <v>80</v>
      </c>
      <c r="C40" s="32">
        <v>720</v>
      </c>
      <c r="D40" s="27"/>
      <c r="E40" s="27"/>
      <c r="F40" s="27">
        <v>720</v>
      </c>
      <c r="G40" s="27"/>
      <c r="H40" s="27"/>
      <c r="I40" s="27"/>
      <c r="J40" s="27"/>
      <c r="K40" s="210">
        <f t="shared" si="0"/>
        <v>720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</row>
    <row r="41" spans="1:59" ht="38.25">
      <c r="A41" s="186" t="s">
        <v>36</v>
      </c>
      <c r="B41" s="26" t="s">
        <v>81</v>
      </c>
      <c r="C41" s="32">
        <f t="shared" si="5"/>
        <v>518.7</v>
      </c>
      <c r="D41" s="27"/>
      <c r="E41" s="27"/>
      <c r="F41" s="27">
        <v>518.7</v>
      </c>
      <c r="G41" s="27"/>
      <c r="H41" s="27"/>
      <c r="I41" s="27"/>
      <c r="J41" s="27"/>
      <c r="K41" s="210">
        <f t="shared" si="0"/>
        <v>518.7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59" ht="77.25" customHeight="1">
      <c r="A42" s="186" t="s">
        <v>38</v>
      </c>
      <c r="B42" s="26" t="s">
        <v>212</v>
      </c>
      <c r="C42" s="32">
        <f t="shared" si="5"/>
        <v>500</v>
      </c>
      <c r="D42" s="27"/>
      <c r="E42" s="27"/>
      <c r="F42" s="27">
        <v>500</v>
      </c>
      <c r="G42" s="27"/>
      <c r="H42" s="27"/>
      <c r="I42" s="27"/>
      <c r="J42" s="27"/>
      <c r="K42" s="210">
        <f t="shared" si="0"/>
        <v>500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</row>
    <row r="43" spans="1:59" ht="25.5">
      <c r="A43" s="186" t="s">
        <v>39</v>
      </c>
      <c r="B43" s="43" t="s">
        <v>40</v>
      </c>
      <c r="C43" s="32">
        <f t="shared" si="5"/>
        <v>50.1</v>
      </c>
      <c r="D43" s="27"/>
      <c r="E43" s="27"/>
      <c r="F43" s="27">
        <v>50.1</v>
      </c>
      <c r="G43" s="27"/>
      <c r="H43" s="27"/>
      <c r="I43" s="27"/>
      <c r="J43" s="27"/>
      <c r="K43" s="210">
        <f t="shared" si="0"/>
        <v>50.1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</row>
    <row r="44" spans="1:59" ht="38.25">
      <c r="A44" s="186" t="s">
        <v>291</v>
      </c>
      <c r="B44" s="22" t="s">
        <v>292</v>
      </c>
      <c r="C44" s="32">
        <f t="shared" si="5"/>
        <v>12.1</v>
      </c>
      <c r="D44" s="27">
        <v>8.6</v>
      </c>
      <c r="E44" s="27"/>
      <c r="F44" s="27">
        <v>3.5</v>
      </c>
      <c r="G44" s="27"/>
      <c r="H44" s="27"/>
      <c r="I44" s="27"/>
      <c r="J44" s="27"/>
      <c r="K44" s="210">
        <f t="shared" si="0"/>
        <v>12.1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</row>
    <row r="45" spans="1:59" ht="30" customHeight="1">
      <c r="A45" s="186" t="s">
        <v>41</v>
      </c>
      <c r="B45" s="26" t="s">
        <v>294</v>
      </c>
      <c r="C45" s="32">
        <f t="shared" si="5"/>
        <v>1972.1999999999998</v>
      </c>
      <c r="D45" s="27">
        <v>750.8</v>
      </c>
      <c r="E45" s="27">
        <v>68.4</v>
      </c>
      <c r="F45" s="27">
        <f>1153</f>
        <v>1153</v>
      </c>
      <c r="G45" s="27"/>
      <c r="H45" s="27">
        <v>197</v>
      </c>
      <c r="I45" s="27"/>
      <c r="J45" s="27"/>
      <c r="K45" s="210">
        <f t="shared" si="0"/>
        <v>2169.2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6" spans="1:59" ht="25.5">
      <c r="A46" s="186" t="s">
        <v>282</v>
      </c>
      <c r="B46" s="22" t="s">
        <v>283</v>
      </c>
      <c r="C46" s="32">
        <f t="shared" si="5"/>
        <v>72616.7</v>
      </c>
      <c r="D46" s="32"/>
      <c r="E46" s="32"/>
      <c r="F46" s="32">
        <v>72616.7</v>
      </c>
      <c r="G46" s="32"/>
      <c r="H46" s="32"/>
      <c r="I46" s="32"/>
      <c r="J46" s="32"/>
      <c r="K46" s="210">
        <f>C46+H46</f>
        <v>72616.7</v>
      </c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</row>
    <row r="47" spans="1:59" ht="12.75">
      <c r="A47" s="188"/>
      <c r="B47" s="107" t="s">
        <v>82</v>
      </c>
      <c r="C47" s="79">
        <f>C48</f>
        <v>6148.7</v>
      </c>
      <c r="D47" s="79">
        <f aca="true" t="shared" si="6" ref="D47:J47">D48</f>
        <v>2096.7</v>
      </c>
      <c r="E47" s="79">
        <f t="shared" si="6"/>
        <v>669</v>
      </c>
      <c r="F47" s="79">
        <f t="shared" si="6"/>
        <v>3383</v>
      </c>
      <c r="G47" s="79">
        <f t="shared" si="6"/>
        <v>0</v>
      </c>
      <c r="H47" s="79">
        <f t="shared" si="6"/>
        <v>13.2</v>
      </c>
      <c r="I47" s="79">
        <f t="shared" si="6"/>
        <v>0</v>
      </c>
      <c r="J47" s="79">
        <f t="shared" si="6"/>
        <v>0</v>
      </c>
      <c r="K47" s="211">
        <f t="shared" si="0"/>
        <v>6161.9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</row>
    <row r="48" spans="1:59" ht="12.75">
      <c r="A48" s="186" t="s">
        <v>42</v>
      </c>
      <c r="B48" s="43" t="s">
        <v>43</v>
      </c>
      <c r="C48" s="32">
        <f t="shared" si="5"/>
        <v>6148.7</v>
      </c>
      <c r="D48" s="27">
        <v>2096.7</v>
      </c>
      <c r="E48" s="27">
        <v>669</v>
      </c>
      <c r="F48" s="27">
        <v>3383</v>
      </c>
      <c r="G48" s="27"/>
      <c r="H48" s="27">
        <v>13.2</v>
      </c>
      <c r="I48" s="27"/>
      <c r="J48" s="27"/>
      <c r="K48" s="210">
        <f t="shared" si="0"/>
        <v>6161.9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</row>
    <row r="49" spans="1:11" ht="25.5">
      <c r="A49" s="188"/>
      <c r="B49" s="107" t="s">
        <v>83</v>
      </c>
      <c r="C49" s="79">
        <f t="shared" si="5"/>
        <v>1765.1000000000001</v>
      </c>
      <c r="D49" s="79">
        <f aca="true" t="shared" si="7" ref="D49:I49">D50+D51+D52+D53+D54+D55+D56+D57+D58+D59</f>
        <v>277.5</v>
      </c>
      <c r="E49" s="79">
        <f t="shared" si="7"/>
        <v>25</v>
      </c>
      <c r="F49" s="79">
        <f t="shared" si="7"/>
        <v>1462.6000000000001</v>
      </c>
      <c r="G49" s="79">
        <f t="shared" si="7"/>
        <v>0</v>
      </c>
      <c r="H49" s="79">
        <f t="shared" si="7"/>
        <v>0</v>
      </c>
      <c r="I49" s="79">
        <f t="shared" si="7"/>
        <v>0</v>
      </c>
      <c r="J49" s="29"/>
      <c r="K49" s="211">
        <f t="shared" si="0"/>
        <v>1765.1000000000001</v>
      </c>
    </row>
    <row r="50" spans="1:59" ht="51">
      <c r="A50" s="186" t="s">
        <v>228</v>
      </c>
      <c r="B50" s="43" t="s">
        <v>229</v>
      </c>
      <c r="C50" s="32">
        <f t="shared" si="5"/>
        <v>250</v>
      </c>
      <c r="D50" s="32"/>
      <c r="E50" s="32"/>
      <c r="F50" s="32">
        <v>250</v>
      </c>
      <c r="G50" s="27"/>
      <c r="H50" s="27"/>
      <c r="I50" s="27"/>
      <c r="J50" s="27"/>
      <c r="K50" s="210">
        <f t="shared" si="0"/>
        <v>250</v>
      </c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</row>
    <row r="51" spans="1:59" ht="25.5">
      <c r="A51" s="186" t="s">
        <v>262</v>
      </c>
      <c r="B51" s="22" t="s">
        <v>263</v>
      </c>
      <c r="C51" s="32">
        <f t="shared" si="5"/>
        <v>281.9</v>
      </c>
      <c r="D51" s="32">
        <v>155.7</v>
      </c>
      <c r="E51" s="32">
        <v>11</v>
      </c>
      <c r="F51" s="32">
        <v>115.2</v>
      </c>
      <c r="G51" s="27"/>
      <c r="H51" s="27"/>
      <c r="I51" s="27"/>
      <c r="J51" s="27"/>
      <c r="K51" s="210">
        <f t="shared" si="0"/>
        <v>281.9</v>
      </c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</row>
    <row r="52" spans="1:59" ht="25.5">
      <c r="A52" s="186" t="s">
        <v>264</v>
      </c>
      <c r="B52" s="22" t="s">
        <v>288</v>
      </c>
      <c r="C52" s="32">
        <f t="shared" si="5"/>
        <v>152.7</v>
      </c>
      <c r="D52" s="32"/>
      <c r="E52" s="32"/>
      <c r="F52" s="32">
        <v>152.7</v>
      </c>
      <c r="G52" s="27"/>
      <c r="H52" s="27"/>
      <c r="I52" s="27"/>
      <c r="J52" s="27"/>
      <c r="K52" s="210">
        <f t="shared" si="0"/>
        <v>152.7</v>
      </c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</row>
    <row r="53" spans="1:59" ht="38.25">
      <c r="A53" s="186" t="s">
        <v>265</v>
      </c>
      <c r="B53" s="22" t="s">
        <v>267</v>
      </c>
      <c r="C53" s="32">
        <f t="shared" si="5"/>
        <v>374.1</v>
      </c>
      <c r="D53" s="32"/>
      <c r="E53" s="32"/>
      <c r="F53" s="32">
        <v>374.1</v>
      </c>
      <c r="G53" s="27"/>
      <c r="H53" s="27"/>
      <c r="I53" s="27"/>
      <c r="J53" s="27"/>
      <c r="K53" s="210">
        <f t="shared" si="0"/>
        <v>374.1</v>
      </c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</row>
    <row r="54" spans="1:59" ht="38.25">
      <c r="A54" s="186" t="s">
        <v>266</v>
      </c>
      <c r="B54" s="22" t="s">
        <v>290</v>
      </c>
      <c r="C54" s="32">
        <f t="shared" si="5"/>
        <v>30</v>
      </c>
      <c r="D54" s="32"/>
      <c r="E54" s="32"/>
      <c r="F54" s="32">
        <v>30</v>
      </c>
      <c r="G54" s="27"/>
      <c r="H54" s="27"/>
      <c r="I54" s="27"/>
      <c r="J54" s="27"/>
      <c r="K54" s="210">
        <f t="shared" si="0"/>
        <v>30</v>
      </c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</row>
    <row r="55" spans="1:59" ht="25.5">
      <c r="A55" s="186" t="s">
        <v>268</v>
      </c>
      <c r="B55" s="22" t="s">
        <v>269</v>
      </c>
      <c r="C55" s="32">
        <f t="shared" si="5"/>
        <v>420.9</v>
      </c>
      <c r="D55" s="32">
        <v>105.2</v>
      </c>
      <c r="E55" s="32">
        <v>14</v>
      </c>
      <c r="F55" s="32">
        <v>301.7</v>
      </c>
      <c r="G55" s="27"/>
      <c r="H55" s="27"/>
      <c r="I55" s="27"/>
      <c r="J55" s="27"/>
      <c r="K55" s="210">
        <f t="shared" si="0"/>
        <v>420.9</v>
      </c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</row>
    <row r="56" spans="1:59" ht="12.75">
      <c r="A56" s="186" t="s">
        <v>270</v>
      </c>
      <c r="B56" s="22" t="s">
        <v>271</v>
      </c>
      <c r="C56" s="32">
        <f t="shared" si="5"/>
        <v>150</v>
      </c>
      <c r="D56" s="32"/>
      <c r="E56" s="32"/>
      <c r="F56" s="32">
        <v>150</v>
      </c>
      <c r="G56" s="27"/>
      <c r="H56" s="27"/>
      <c r="I56" s="27"/>
      <c r="J56" s="27"/>
      <c r="K56" s="210">
        <f t="shared" si="0"/>
        <v>150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</row>
    <row r="57" spans="1:59" ht="38.25">
      <c r="A57" s="186" t="s">
        <v>272</v>
      </c>
      <c r="B57" s="22" t="s">
        <v>273</v>
      </c>
      <c r="C57" s="32">
        <f t="shared" si="5"/>
        <v>40</v>
      </c>
      <c r="D57" s="32"/>
      <c r="E57" s="32"/>
      <c r="F57" s="32">
        <v>40</v>
      </c>
      <c r="G57" s="27"/>
      <c r="H57" s="27"/>
      <c r="I57" s="27"/>
      <c r="J57" s="27"/>
      <c r="K57" s="210">
        <f t="shared" si="0"/>
        <v>40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</row>
    <row r="58" spans="1:59" ht="12.75">
      <c r="A58" s="186" t="s">
        <v>274</v>
      </c>
      <c r="B58" s="22" t="s">
        <v>275</v>
      </c>
      <c r="C58" s="32">
        <f t="shared" si="5"/>
        <v>25.5</v>
      </c>
      <c r="D58" s="32">
        <v>16.6</v>
      </c>
      <c r="E58" s="32"/>
      <c r="F58" s="32">
        <v>8.9</v>
      </c>
      <c r="G58" s="27"/>
      <c r="H58" s="27"/>
      <c r="I58" s="27"/>
      <c r="J58" s="27"/>
      <c r="K58" s="210">
        <f t="shared" si="0"/>
        <v>25.5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</row>
    <row r="59" spans="1:59" ht="25.5">
      <c r="A59" s="186" t="s">
        <v>255</v>
      </c>
      <c r="B59" s="43" t="s">
        <v>256</v>
      </c>
      <c r="C59" s="32">
        <f t="shared" si="5"/>
        <v>40</v>
      </c>
      <c r="D59" s="27"/>
      <c r="E59" s="27"/>
      <c r="F59" s="27">
        <v>40</v>
      </c>
      <c r="G59" s="27"/>
      <c r="H59" s="27"/>
      <c r="I59" s="27"/>
      <c r="J59" s="27"/>
      <c r="K59" s="210">
        <f t="shared" si="0"/>
        <v>40</v>
      </c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</row>
    <row r="60" spans="1:59" s="23" customFormat="1" ht="29.25" customHeight="1">
      <c r="A60" s="188"/>
      <c r="B60" s="107" t="s">
        <v>84</v>
      </c>
      <c r="C60" s="79">
        <f>D60+E60+F60</f>
        <v>10000</v>
      </c>
      <c r="D60" s="29"/>
      <c r="E60" s="29"/>
      <c r="F60" s="29">
        <v>10000</v>
      </c>
      <c r="G60" s="29"/>
      <c r="H60" s="29"/>
      <c r="I60" s="29"/>
      <c r="J60" s="29"/>
      <c r="K60" s="211">
        <f t="shared" si="0"/>
        <v>10000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</row>
    <row r="61" spans="1:12" ht="24.75" customHeight="1">
      <c r="A61" s="186"/>
      <c r="B61" s="107" t="s">
        <v>258</v>
      </c>
      <c r="C61" s="79">
        <f>C64+C65+C67+C68+C69+C62+C63</f>
        <v>35947</v>
      </c>
      <c r="D61" s="79">
        <f aca="true" t="shared" si="8" ref="D61:I61">D64+D65+D67+D68+D69+D62+D63</f>
        <v>6755.9</v>
      </c>
      <c r="E61" s="79">
        <f t="shared" si="8"/>
        <v>1035.1</v>
      </c>
      <c r="F61" s="79">
        <f t="shared" si="8"/>
        <v>28156</v>
      </c>
      <c r="G61" s="79">
        <f t="shared" si="8"/>
        <v>0</v>
      </c>
      <c r="H61" s="79">
        <f t="shared" si="8"/>
        <v>731.6</v>
      </c>
      <c r="I61" s="79">
        <f t="shared" si="8"/>
        <v>0</v>
      </c>
      <c r="J61" s="29"/>
      <c r="K61" s="211">
        <f t="shared" si="0"/>
        <v>36678.6</v>
      </c>
      <c r="L61" s="44"/>
    </row>
    <row r="62" spans="1:59" ht="12.75">
      <c r="A62" s="186" t="s">
        <v>250</v>
      </c>
      <c r="B62" s="22" t="s">
        <v>252</v>
      </c>
      <c r="C62" s="32">
        <f aca="true" t="shared" si="9" ref="C62:C69">D62+E62+F62</f>
        <v>14416.9</v>
      </c>
      <c r="D62" s="32"/>
      <c r="E62" s="32"/>
      <c r="F62" s="32">
        <v>14416.9</v>
      </c>
      <c r="G62" s="32"/>
      <c r="H62" s="32"/>
      <c r="I62" s="32"/>
      <c r="J62" s="27"/>
      <c r="K62" s="210">
        <f t="shared" si="0"/>
        <v>14416.9</v>
      </c>
      <c r="L62" s="166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</row>
    <row r="63" spans="1:59" ht="24.75" customHeight="1">
      <c r="A63" s="186" t="s">
        <v>251</v>
      </c>
      <c r="B63" s="22" t="s">
        <v>253</v>
      </c>
      <c r="C63" s="32">
        <f t="shared" si="9"/>
        <v>6736</v>
      </c>
      <c r="D63" s="32"/>
      <c r="E63" s="32"/>
      <c r="F63" s="32">
        <v>6736</v>
      </c>
      <c r="G63" s="32"/>
      <c r="H63" s="32"/>
      <c r="I63" s="32"/>
      <c r="J63" s="27"/>
      <c r="K63" s="210">
        <f t="shared" si="0"/>
        <v>6736</v>
      </c>
      <c r="L63" s="166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</row>
    <row r="64" spans="1:59" ht="38.25">
      <c r="A64" s="186" t="s">
        <v>85</v>
      </c>
      <c r="B64" s="43" t="s">
        <v>236</v>
      </c>
      <c r="C64" s="32">
        <f t="shared" si="9"/>
        <v>5709.5</v>
      </c>
      <c r="D64" s="27">
        <v>1606.4</v>
      </c>
      <c r="E64" s="27">
        <v>406.4</v>
      </c>
      <c r="F64" s="27">
        <f>3196.7+500</f>
        <v>3696.7</v>
      </c>
      <c r="G64" s="27"/>
      <c r="H64" s="27">
        <v>465</v>
      </c>
      <c r="I64" s="27"/>
      <c r="J64" s="27"/>
      <c r="K64" s="210">
        <f t="shared" si="0"/>
        <v>6174.5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</row>
    <row r="65" spans="1:59" ht="54.75" customHeight="1">
      <c r="A65" s="190" t="s">
        <v>26</v>
      </c>
      <c r="B65" s="200" t="s">
        <v>230</v>
      </c>
      <c r="C65" s="32">
        <f t="shared" si="9"/>
        <v>8564.1</v>
      </c>
      <c r="D65" s="27">
        <v>5149.5</v>
      </c>
      <c r="E65" s="27">
        <v>628.7</v>
      </c>
      <c r="F65" s="27">
        <v>2785.9</v>
      </c>
      <c r="G65" s="27"/>
      <c r="H65" s="27">
        <v>266.6</v>
      </c>
      <c r="I65" s="27"/>
      <c r="J65" s="27"/>
      <c r="K65" s="210">
        <f t="shared" si="0"/>
        <v>8830.7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</row>
    <row r="66" spans="1:59" ht="25.5">
      <c r="A66" s="190"/>
      <c r="B66" s="200" t="s">
        <v>231</v>
      </c>
      <c r="C66" s="32">
        <f t="shared" si="9"/>
        <v>12.2</v>
      </c>
      <c r="D66" s="27"/>
      <c r="E66" s="27"/>
      <c r="F66" s="27">
        <v>12.2</v>
      </c>
      <c r="G66" s="27"/>
      <c r="H66" s="27"/>
      <c r="I66" s="27"/>
      <c r="J66" s="27"/>
      <c r="K66" s="210">
        <f t="shared" si="0"/>
        <v>12.2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</row>
    <row r="67" spans="1:59" ht="25.5">
      <c r="A67" s="186">
        <v>110300</v>
      </c>
      <c r="B67" s="43" t="s">
        <v>86</v>
      </c>
      <c r="C67" s="32">
        <f t="shared" si="9"/>
        <v>200</v>
      </c>
      <c r="D67" s="27"/>
      <c r="E67" s="27"/>
      <c r="F67" s="27">
        <v>200</v>
      </c>
      <c r="G67" s="27"/>
      <c r="H67" s="27"/>
      <c r="I67" s="27"/>
      <c r="J67" s="27"/>
      <c r="K67" s="210">
        <f t="shared" si="0"/>
        <v>200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  <row r="68" spans="1:59" ht="25.5">
      <c r="A68" s="186">
        <v>120300</v>
      </c>
      <c r="B68" s="43" t="s">
        <v>87</v>
      </c>
      <c r="C68" s="32">
        <f t="shared" si="9"/>
        <v>65.9</v>
      </c>
      <c r="D68" s="27"/>
      <c r="E68" s="27"/>
      <c r="F68" s="27">
        <v>65.9</v>
      </c>
      <c r="G68" s="27"/>
      <c r="H68" s="27"/>
      <c r="I68" s="27"/>
      <c r="J68" s="27"/>
      <c r="K68" s="210">
        <f t="shared" si="0"/>
        <v>65.9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</row>
    <row r="69" spans="1:59" ht="27" customHeight="1">
      <c r="A69" s="186">
        <v>120300</v>
      </c>
      <c r="B69" s="43" t="s">
        <v>88</v>
      </c>
      <c r="C69" s="32">
        <f t="shared" si="9"/>
        <v>254.6</v>
      </c>
      <c r="D69" s="27"/>
      <c r="E69" s="27"/>
      <c r="F69" s="27">
        <v>254.6</v>
      </c>
      <c r="G69" s="27"/>
      <c r="H69" s="27"/>
      <c r="I69" s="27"/>
      <c r="J69" s="27"/>
      <c r="K69" s="210">
        <f>C69+H69</f>
        <v>254.6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</row>
    <row r="70" spans="1:59" s="23" customFormat="1" ht="25.5">
      <c r="A70" s="188"/>
      <c r="B70" s="107" t="s">
        <v>89</v>
      </c>
      <c r="C70" s="79">
        <f>C71+C72+C74++C73</f>
        <v>4377.8</v>
      </c>
      <c r="D70" s="79">
        <f>D71+D72+D74++D73</f>
        <v>0</v>
      </c>
      <c r="E70" s="79">
        <f>E71+E72+E74++E73</f>
        <v>0</v>
      </c>
      <c r="F70" s="79">
        <f>F71+F72+F74++F73</f>
        <v>4377.8</v>
      </c>
      <c r="G70" s="29"/>
      <c r="H70" s="29"/>
      <c r="I70" s="29"/>
      <c r="J70" s="29"/>
      <c r="K70" s="211">
        <f t="shared" si="0"/>
        <v>4377.8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59" ht="25.5">
      <c r="A71" s="190">
        <v>180109</v>
      </c>
      <c r="B71" s="22" t="s">
        <v>54</v>
      </c>
      <c r="C71" s="32">
        <f>D71+E71+F71</f>
        <v>400</v>
      </c>
      <c r="D71" s="201"/>
      <c r="E71" s="201"/>
      <c r="F71" s="202">
        <v>400</v>
      </c>
      <c r="G71" s="27"/>
      <c r="H71" s="27"/>
      <c r="I71" s="27"/>
      <c r="J71" s="27"/>
      <c r="K71" s="210">
        <f t="shared" si="0"/>
        <v>400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</row>
    <row r="72" spans="1:59" ht="16.5" customHeight="1">
      <c r="A72" s="186" t="s">
        <v>219</v>
      </c>
      <c r="B72" s="200" t="s">
        <v>47</v>
      </c>
      <c r="C72" s="32">
        <f>D72+E72+F72</f>
        <v>3177</v>
      </c>
      <c r="D72" s="27"/>
      <c r="E72" s="27"/>
      <c r="F72" s="27">
        <f>4200-623-400</f>
        <v>3177</v>
      </c>
      <c r="G72" s="27"/>
      <c r="H72" s="27"/>
      <c r="I72" s="27"/>
      <c r="J72" s="27"/>
      <c r="K72" s="210">
        <f t="shared" si="0"/>
        <v>3177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</row>
    <row r="73" spans="1:59" ht="13.5" customHeight="1">
      <c r="A73" s="190">
        <v>120300</v>
      </c>
      <c r="B73" s="22" t="s">
        <v>48</v>
      </c>
      <c r="C73" s="32">
        <f>D73+E73+F73</f>
        <v>623</v>
      </c>
      <c r="D73" s="27"/>
      <c r="E73" s="27"/>
      <c r="F73" s="27">
        <v>623</v>
      </c>
      <c r="G73" s="27"/>
      <c r="H73" s="27"/>
      <c r="I73" s="27"/>
      <c r="J73" s="27"/>
      <c r="K73" s="210">
        <f t="shared" si="0"/>
        <v>623</v>
      </c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59" ht="25.5">
      <c r="A74" s="186">
        <v>120300</v>
      </c>
      <c r="B74" s="43" t="s">
        <v>90</v>
      </c>
      <c r="C74" s="32">
        <f>D74+E74+F74</f>
        <v>177.8</v>
      </c>
      <c r="D74" s="27"/>
      <c r="E74" s="27"/>
      <c r="F74" s="27">
        <v>177.8</v>
      </c>
      <c r="G74" s="27"/>
      <c r="H74" s="27"/>
      <c r="I74" s="27"/>
      <c r="J74" s="27"/>
      <c r="K74" s="210">
        <f t="shared" si="0"/>
        <v>177.8</v>
      </c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1:59" s="23" customFormat="1" ht="25.5">
      <c r="A75" s="136"/>
      <c r="B75" s="107" t="s">
        <v>91</v>
      </c>
      <c r="C75" s="79">
        <f aca="true" t="shared" si="10" ref="C75:H75">C76+C77+C78</f>
        <v>19508.1</v>
      </c>
      <c r="D75" s="79">
        <f t="shared" si="10"/>
        <v>2467.7</v>
      </c>
      <c r="E75" s="79">
        <f t="shared" si="10"/>
        <v>166.5</v>
      </c>
      <c r="F75" s="79">
        <f t="shared" si="10"/>
        <v>16873.899999999998</v>
      </c>
      <c r="G75" s="79">
        <f t="shared" si="10"/>
        <v>0</v>
      </c>
      <c r="H75" s="79">
        <f t="shared" si="10"/>
        <v>3</v>
      </c>
      <c r="I75" s="29"/>
      <c r="J75" s="29"/>
      <c r="K75" s="211">
        <f>C75+H75</f>
        <v>19511.1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59" ht="63.75">
      <c r="A76" s="186">
        <v>130000</v>
      </c>
      <c r="B76" s="43" t="s">
        <v>297</v>
      </c>
      <c r="C76" s="32">
        <f>D76+E76+F76</f>
        <v>15590.8</v>
      </c>
      <c r="D76" s="27">
        <v>1414.6</v>
      </c>
      <c r="E76" s="27">
        <v>20.7</v>
      </c>
      <c r="F76" s="27">
        <v>14155.5</v>
      </c>
      <c r="G76" s="27"/>
      <c r="H76" s="27"/>
      <c r="I76" s="27"/>
      <c r="J76" s="27"/>
      <c r="K76" s="210">
        <f>C76+H76</f>
        <v>15590.8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</row>
    <row r="77" spans="1:59" ht="25.5">
      <c r="A77" s="186" t="s">
        <v>207</v>
      </c>
      <c r="B77" s="200" t="s">
        <v>235</v>
      </c>
      <c r="C77" s="32">
        <f>D77+E77+F77</f>
        <v>3550.2</v>
      </c>
      <c r="D77" s="27">
        <v>884.1</v>
      </c>
      <c r="E77" s="27">
        <v>129</v>
      </c>
      <c r="F77" s="27">
        <v>2537.1</v>
      </c>
      <c r="G77" s="27"/>
      <c r="H77" s="27"/>
      <c r="I77" s="27"/>
      <c r="J77" s="27"/>
      <c r="K77" s="210">
        <f t="shared" si="0"/>
        <v>3550.2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1:59" ht="28.5" customHeight="1">
      <c r="A78" s="186" t="s">
        <v>220</v>
      </c>
      <c r="B78" s="117" t="s">
        <v>298</v>
      </c>
      <c r="C78" s="32">
        <f>D78+E78+F78</f>
        <v>367.1</v>
      </c>
      <c r="D78" s="27">
        <v>169</v>
      </c>
      <c r="E78" s="27">
        <v>16.8</v>
      </c>
      <c r="F78" s="27">
        <v>181.3</v>
      </c>
      <c r="G78" s="27"/>
      <c r="H78" s="27">
        <v>3</v>
      </c>
      <c r="I78" s="27"/>
      <c r="J78" s="27"/>
      <c r="K78" s="210">
        <f t="shared" si="0"/>
        <v>370.1</v>
      </c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1:59" s="23" customFormat="1" ht="51">
      <c r="A79" s="188"/>
      <c r="B79" s="108" t="s">
        <v>204</v>
      </c>
      <c r="C79" s="79">
        <f>C80</f>
        <v>1800</v>
      </c>
      <c r="D79" s="79">
        <f>D80</f>
        <v>0</v>
      </c>
      <c r="E79" s="79">
        <f>E80</f>
        <v>0</v>
      </c>
      <c r="F79" s="79">
        <f>F80</f>
        <v>1800</v>
      </c>
      <c r="G79" s="29"/>
      <c r="H79" s="29"/>
      <c r="I79" s="29"/>
      <c r="J79" s="29"/>
      <c r="K79" s="211">
        <f t="shared" si="0"/>
        <v>1800</v>
      </c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59" ht="38.25">
      <c r="A80" s="186">
        <v>210000</v>
      </c>
      <c r="B80" s="24" t="s">
        <v>213</v>
      </c>
      <c r="C80" s="32">
        <f>D80+E80+F80</f>
        <v>1800</v>
      </c>
      <c r="D80" s="27"/>
      <c r="E80" s="27"/>
      <c r="F80" s="27">
        <v>1800</v>
      </c>
      <c r="G80" s="27"/>
      <c r="H80" s="27"/>
      <c r="I80" s="27"/>
      <c r="J80" s="27"/>
      <c r="K80" s="210">
        <f t="shared" si="0"/>
        <v>1800</v>
      </c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</row>
    <row r="81" spans="1:59" s="23" customFormat="1" ht="12.75">
      <c r="A81" s="188"/>
      <c r="B81" s="108" t="s">
        <v>92</v>
      </c>
      <c r="C81" s="79">
        <f>C82</f>
        <v>200</v>
      </c>
      <c r="D81" s="79">
        <f>D82</f>
        <v>0</v>
      </c>
      <c r="E81" s="79">
        <f>E82</f>
        <v>0</v>
      </c>
      <c r="F81" s="79">
        <v>200</v>
      </c>
      <c r="G81" s="29"/>
      <c r="H81" s="29"/>
      <c r="I81" s="29"/>
      <c r="J81" s="29"/>
      <c r="K81" s="211">
        <f t="shared" si="0"/>
        <v>200</v>
      </c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s="23" customFormat="1" ht="25.5">
      <c r="A82" s="190">
        <v>180404</v>
      </c>
      <c r="B82" s="26" t="s">
        <v>55</v>
      </c>
      <c r="C82" s="32">
        <f>D82+E82+F82</f>
        <v>200</v>
      </c>
      <c r="D82" s="27"/>
      <c r="E82" s="27"/>
      <c r="F82" s="27">
        <v>200</v>
      </c>
      <c r="G82" s="27"/>
      <c r="H82" s="27"/>
      <c r="I82" s="27"/>
      <c r="J82" s="27"/>
      <c r="K82" s="210">
        <f t="shared" si="0"/>
        <v>200</v>
      </c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s="23" customFormat="1" ht="25.5">
      <c r="A83" s="190"/>
      <c r="B83" s="105" t="s">
        <v>205</v>
      </c>
      <c r="C83" s="79">
        <f>C84</f>
        <v>390</v>
      </c>
      <c r="D83" s="79">
        <f>D84</f>
        <v>0</v>
      </c>
      <c r="E83" s="79">
        <f>E84</f>
        <v>0</v>
      </c>
      <c r="F83" s="79">
        <f>F84</f>
        <v>390</v>
      </c>
      <c r="G83" s="27"/>
      <c r="H83" s="27"/>
      <c r="I83" s="27"/>
      <c r="J83" s="27"/>
      <c r="K83" s="211">
        <f t="shared" si="0"/>
        <v>390</v>
      </c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s="23" customFormat="1" ht="25.5">
      <c r="A84" s="186">
        <v>180109</v>
      </c>
      <c r="B84" s="26" t="s">
        <v>54</v>
      </c>
      <c r="C84" s="32">
        <f>D84+E84+F84</f>
        <v>390</v>
      </c>
      <c r="D84" s="27"/>
      <c r="E84" s="27"/>
      <c r="F84" s="27">
        <v>390</v>
      </c>
      <c r="G84" s="27"/>
      <c r="H84" s="27"/>
      <c r="I84" s="27"/>
      <c r="J84" s="27"/>
      <c r="K84" s="210">
        <f t="shared" si="0"/>
        <v>390</v>
      </c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s="23" customFormat="1" ht="12.75">
      <c r="A85" s="188"/>
      <c r="B85" s="107" t="s">
        <v>93</v>
      </c>
      <c r="C85" s="79">
        <f>C86+C87+C88+C89+C90+C91+C92+C93+C94+C95+C96+C97+C98+C99+C100+C101+C102+C104+C103</f>
        <v>480761.10000000003</v>
      </c>
      <c r="D85" s="79">
        <f aca="true" t="shared" si="11" ref="D85:I85">D86+D87+D88+D89+D90+D91+D92+D93+D94+D95+D96+D97+D98+D99+D100+D101+D102+D104+D103</f>
        <v>0</v>
      </c>
      <c r="E85" s="79">
        <f t="shared" si="11"/>
        <v>0</v>
      </c>
      <c r="F85" s="79">
        <f t="shared" si="11"/>
        <v>480761.10000000003</v>
      </c>
      <c r="G85" s="79">
        <f t="shared" si="11"/>
        <v>0</v>
      </c>
      <c r="H85" s="79">
        <f t="shared" si="11"/>
        <v>109035.90000000001</v>
      </c>
      <c r="I85" s="79">
        <f t="shared" si="11"/>
        <v>31932.7</v>
      </c>
      <c r="J85" s="79" t="e">
        <f>#REF!+J86+J90+J91+J92+J93+#REF!+J94+#REF!+#REF!+#REF!+#REF!</f>
        <v>#REF!</v>
      </c>
      <c r="K85" s="211">
        <f t="shared" si="0"/>
        <v>589797</v>
      </c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ht="12.75">
      <c r="A86" s="186" t="s">
        <v>221</v>
      </c>
      <c r="B86" s="22" t="s">
        <v>51</v>
      </c>
      <c r="C86" s="32">
        <f aca="true" t="shared" si="12" ref="C86:C94">D86+E86+F86</f>
        <v>0</v>
      </c>
      <c r="D86" s="27"/>
      <c r="E86" s="27"/>
      <c r="F86" s="27"/>
      <c r="G86" s="27"/>
      <c r="H86" s="27">
        <f>12000+900+1000-2000-500</f>
        <v>11400</v>
      </c>
      <c r="I86" s="27">
        <f>H86</f>
        <v>11400</v>
      </c>
      <c r="J86" s="27"/>
      <c r="K86" s="210">
        <f t="shared" si="0"/>
        <v>11400</v>
      </c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</row>
    <row r="87" spans="1:59" ht="204">
      <c r="A87" s="186" t="s">
        <v>293</v>
      </c>
      <c r="B87" s="117" t="s">
        <v>302</v>
      </c>
      <c r="C87" s="32">
        <f t="shared" si="12"/>
        <v>0</v>
      </c>
      <c r="D87" s="27"/>
      <c r="E87" s="27"/>
      <c r="F87" s="27"/>
      <c r="G87" s="27"/>
      <c r="H87" s="27">
        <f>I87</f>
        <v>6692.7</v>
      </c>
      <c r="I87" s="27">
        <v>6692.7</v>
      </c>
      <c r="J87" s="27"/>
      <c r="K87" s="210">
        <f t="shared" si="0"/>
        <v>6692.7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</row>
    <row r="88" spans="1:59" ht="38.25">
      <c r="A88" s="186" t="s">
        <v>278</v>
      </c>
      <c r="B88" s="148" t="s">
        <v>277</v>
      </c>
      <c r="C88" s="32">
        <f t="shared" si="12"/>
        <v>0</v>
      </c>
      <c r="D88" s="27"/>
      <c r="E88" s="27"/>
      <c r="F88" s="27"/>
      <c r="G88" s="27"/>
      <c r="H88" s="27">
        <f>I88</f>
        <v>2840</v>
      </c>
      <c r="I88" s="27">
        <f>2000+340+500</f>
        <v>2840</v>
      </c>
      <c r="J88" s="27"/>
      <c r="K88" s="210">
        <f t="shared" si="0"/>
        <v>2840</v>
      </c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</row>
    <row r="89" spans="1:59" ht="12.75">
      <c r="A89" s="186" t="s">
        <v>279</v>
      </c>
      <c r="B89" s="22" t="s">
        <v>280</v>
      </c>
      <c r="C89" s="32">
        <f t="shared" si="12"/>
        <v>0</v>
      </c>
      <c r="D89" s="27"/>
      <c r="E89" s="27"/>
      <c r="F89" s="27"/>
      <c r="G89" s="27"/>
      <c r="H89" s="27">
        <f>I89</f>
        <v>11000</v>
      </c>
      <c r="I89" s="27">
        <v>11000</v>
      </c>
      <c r="J89" s="27"/>
      <c r="K89" s="210">
        <f t="shared" si="0"/>
        <v>11000</v>
      </c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</row>
    <row r="90" spans="1:59" ht="39.75" customHeight="1">
      <c r="A90" s="186">
        <v>170703</v>
      </c>
      <c r="B90" s="22" t="s">
        <v>53</v>
      </c>
      <c r="C90" s="32">
        <f t="shared" si="12"/>
        <v>0</v>
      </c>
      <c r="D90" s="27"/>
      <c r="E90" s="27"/>
      <c r="F90" s="27"/>
      <c r="G90" s="27"/>
      <c r="H90" s="27">
        <v>29400</v>
      </c>
      <c r="I90" s="27"/>
      <c r="J90" s="27"/>
      <c r="K90" s="210">
        <f t="shared" si="0"/>
        <v>29400</v>
      </c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</row>
    <row r="91" spans="1:59" ht="27" customHeight="1">
      <c r="A91" s="186" t="s">
        <v>94</v>
      </c>
      <c r="B91" s="22" t="s">
        <v>95</v>
      </c>
      <c r="C91" s="32">
        <f t="shared" si="12"/>
        <v>0</v>
      </c>
      <c r="D91" s="27"/>
      <c r="E91" s="27"/>
      <c r="F91" s="27"/>
      <c r="G91" s="27"/>
      <c r="H91" s="27">
        <v>665.4</v>
      </c>
      <c r="I91" s="27"/>
      <c r="J91" s="27"/>
      <c r="K91" s="210">
        <f>C91+H91</f>
        <v>665.4</v>
      </c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</row>
    <row r="92" spans="1:59" ht="12.75">
      <c r="A92" s="190">
        <v>230000</v>
      </c>
      <c r="B92" s="26" t="s">
        <v>56</v>
      </c>
      <c r="C92" s="32">
        <f t="shared" si="12"/>
        <v>0.1</v>
      </c>
      <c r="D92" s="27"/>
      <c r="E92" s="27"/>
      <c r="F92" s="27">
        <v>0.1</v>
      </c>
      <c r="G92" s="27"/>
      <c r="H92" s="27"/>
      <c r="I92" s="27"/>
      <c r="J92" s="27"/>
      <c r="K92" s="210">
        <f t="shared" si="0"/>
        <v>0.1</v>
      </c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</row>
    <row r="93" spans="1:59" ht="67.5" customHeight="1">
      <c r="A93" s="186" t="s">
        <v>156</v>
      </c>
      <c r="B93" s="26" t="s">
        <v>58</v>
      </c>
      <c r="C93" s="32">
        <f t="shared" si="12"/>
        <v>0</v>
      </c>
      <c r="D93" s="27"/>
      <c r="E93" s="27"/>
      <c r="F93" s="27"/>
      <c r="G93" s="27"/>
      <c r="H93" s="27">
        <v>38000</v>
      </c>
      <c r="I93" s="27"/>
      <c r="J93" s="27"/>
      <c r="K93" s="210">
        <f aca="true" t="shared" si="13" ref="K93:K104">C93+H93</f>
        <v>38000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</row>
    <row r="94" spans="1:59" ht="12.75">
      <c r="A94" s="186">
        <v>250102</v>
      </c>
      <c r="B94" s="43" t="s">
        <v>60</v>
      </c>
      <c r="C94" s="32">
        <f t="shared" si="12"/>
        <v>3000</v>
      </c>
      <c r="D94" s="27"/>
      <c r="E94" s="27"/>
      <c r="F94" s="27">
        <f>4000-500-500</f>
        <v>3000</v>
      </c>
      <c r="G94" s="27"/>
      <c r="H94" s="27"/>
      <c r="I94" s="27"/>
      <c r="J94" s="27"/>
      <c r="K94" s="210">
        <f t="shared" si="13"/>
        <v>3000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</row>
    <row r="95" spans="1:59" ht="63.75">
      <c r="A95" s="190">
        <v>250301</v>
      </c>
      <c r="B95" s="101" t="s">
        <v>217</v>
      </c>
      <c r="C95" s="32">
        <f aca="true" t="shared" si="14" ref="C95:C104">D95+E95+F95</f>
        <v>14715</v>
      </c>
      <c r="D95" s="27"/>
      <c r="E95" s="27"/>
      <c r="F95" s="27">
        <v>14715</v>
      </c>
      <c r="G95" s="27"/>
      <c r="H95" s="27"/>
      <c r="I95" s="27"/>
      <c r="J95" s="27"/>
      <c r="K95" s="210">
        <f t="shared" si="13"/>
        <v>14715</v>
      </c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</row>
    <row r="96" spans="1:59" ht="38.25">
      <c r="A96" s="190">
        <v>250306</v>
      </c>
      <c r="B96" s="26" t="s">
        <v>63</v>
      </c>
      <c r="C96" s="32">
        <f t="shared" si="14"/>
        <v>60932.7</v>
      </c>
      <c r="D96" s="27"/>
      <c r="E96" s="27"/>
      <c r="F96" s="27">
        <f>48032.7+12000+900</f>
        <v>60932.7</v>
      </c>
      <c r="G96" s="27"/>
      <c r="H96" s="27"/>
      <c r="I96" s="27"/>
      <c r="J96" s="27"/>
      <c r="K96" s="210">
        <f t="shared" si="13"/>
        <v>60932.7</v>
      </c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</row>
    <row r="97" spans="1:59" ht="25.5">
      <c r="A97" s="190" t="s">
        <v>238</v>
      </c>
      <c r="B97" s="22" t="s">
        <v>276</v>
      </c>
      <c r="C97" s="32">
        <f t="shared" si="14"/>
        <v>101.5</v>
      </c>
      <c r="D97" s="27"/>
      <c r="E97" s="27"/>
      <c r="F97" s="27">
        <v>101.5</v>
      </c>
      <c r="G97" s="27"/>
      <c r="H97" s="27"/>
      <c r="I97" s="27"/>
      <c r="J97" s="27"/>
      <c r="K97" s="210">
        <f t="shared" si="13"/>
        <v>101.5</v>
      </c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</row>
    <row r="98" spans="1:59" ht="102">
      <c r="A98" s="190">
        <v>250313</v>
      </c>
      <c r="B98" s="90" t="s">
        <v>215</v>
      </c>
      <c r="C98" s="32">
        <f t="shared" si="14"/>
        <v>21892.9</v>
      </c>
      <c r="D98" s="27"/>
      <c r="E98" s="27"/>
      <c r="F98" s="27">
        <v>21892.9</v>
      </c>
      <c r="G98" s="27"/>
      <c r="H98" s="27"/>
      <c r="I98" s="27"/>
      <c r="J98" s="27"/>
      <c r="K98" s="210">
        <f t="shared" si="13"/>
        <v>21892.9</v>
      </c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</row>
    <row r="99" spans="1:59" ht="63.75">
      <c r="A99" s="190" t="s">
        <v>247</v>
      </c>
      <c r="B99" s="34" t="s">
        <v>240</v>
      </c>
      <c r="C99" s="32">
        <f t="shared" si="14"/>
        <v>93935.5</v>
      </c>
      <c r="D99" s="27"/>
      <c r="E99" s="27"/>
      <c r="F99" s="27">
        <v>93935.5</v>
      </c>
      <c r="G99" s="27"/>
      <c r="H99" s="27"/>
      <c r="I99" s="27"/>
      <c r="J99" s="27"/>
      <c r="K99" s="210">
        <f t="shared" si="13"/>
        <v>93935.5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</row>
    <row r="100" spans="1:13" s="23" customFormat="1" ht="207.75" customHeight="1">
      <c r="A100" s="190" t="s">
        <v>248</v>
      </c>
      <c r="B100" s="147" t="s">
        <v>299</v>
      </c>
      <c r="C100" s="32">
        <f t="shared" si="14"/>
        <v>173905.7</v>
      </c>
      <c r="D100" s="32"/>
      <c r="E100" s="32"/>
      <c r="F100" s="32">
        <v>173905.7</v>
      </c>
      <c r="G100" s="32"/>
      <c r="H100" s="32"/>
      <c r="I100" s="32"/>
      <c r="J100" s="32"/>
      <c r="K100" s="210">
        <f t="shared" si="13"/>
        <v>173905.7</v>
      </c>
      <c r="L100" s="30"/>
      <c r="M100" s="31"/>
    </row>
    <row r="101" spans="1:13" s="23" customFormat="1" ht="222" customHeight="1">
      <c r="A101" s="190" t="s">
        <v>237</v>
      </c>
      <c r="B101" s="117" t="s">
        <v>300</v>
      </c>
      <c r="C101" s="32">
        <f t="shared" si="14"/>
        <v>60229.2</v>
      </c>
      <c r="D101" s="32"/>
      <c r="E101" s="32"/>
      <c r="F101" s="32">
        <v>60229.2</v>
      </c>
      <c r="G101" s="32"/>
      <c r="H101" s="32"/>
      <c r="I101" s="32"/>
      <c r="J101" s="32"/>
      <c r="K101" s="210">
        <f t="shared" si="13"/>
        <v>60229.2</v>
      </c>
      <c r="L101" s="30"/>
      <c r="M101" s="31"/>
    </row>
    <row r="102" spans="1:13" s="23" customFormat="1" ht="144.75" customHeight="1">
      <c r="A102" s="190" t="s">
        <v>249</v>
      </c>
      <c r="B102" s="117" t="s">
        <v>244</v>
      </c>
      <c r="C102" s="32">
        <f t="shared" si="14"/>
        <v>21042.2</v>
      </c>
      <c r="D102" s="32"/>
      <c r="E102" s="32"/>
      <c r="F102" s="32">
        <v>21042.2</v>
      </c>
      <c r="G102" s="32"/>
      <c r="H102" s="32"/>
      <c r="I102" s="32"/>
      <c r="J102" s="32"/>
      <c r="K102" s="210">
        <f t="shared" si="13"/>
        <v>21042.2</v>
      </c>
      <c r="L102" s="30"/>
      <c r="M102" s="31"/>
    </row>
    <row r="103" spans="1:13" s="23" customFormat="1" ht="76.5">
      <c r="A103" s="190" t="s">
        <v>303</v>
      </c>
      <c r="B103" s="117" t="s">
        <v>225</v>
      </c>
      <c r="C103" s="32">
        <f t="shared" si="14"/>
        <v>31006.3</v>
      </c>
      <c r="D103" s="32"/>
      <c r="E103" s="32"/>
      <c r="F103" s="175">
        <v>31006.3</v>
      </c>
      <c r="G103" s="32"/>
      <c r="H103" s="32"/>
      <c r="I103" s="32"/>
      <c r="J103" s="32"/>
      <c r="K103" s="191">
        <f t="shared" si="13"/>
        <v>31006.3</v>
      </c>
      <c r="L103" s="30"/>
      <c r="M103" s="31"/>
    </row>
    <row r="104" spans="1:12" s="23" customFormat="1" ht="55.5" customHeight="1" thickBot="1">
      <c r="A104" s="192" t="s">
        <v>259</v>
      </c>
      <c r="B104" s="212" t="s">
        <v>246</v>
      </c>
      <c r="C104" s="116">
        <f t="shared" si="14"/>
        <v>0</v>
      </c>
      <c r="D104" s="116"/>
      <c r="E104" s="116"/>
      <c r="F104" s="116"/>
      <c r="G104" s="116"/>
      <c r="H104" s="116">
        <v>9037.8</v>
      </c>
      <c r="I104" s="116"/>
      <c r="J104" s="116"/>
      <c r="K104" s="213">
        <f t="shared" si="13"/>
        <v>9037.8</v>
      </c>
      <c r="L104" s="25"/>
    </row>
    <row r="105" spans="1:59" s="23" customFormat="1" ht="14.25" customHeight="1" thickBot="1">
      <c r="A105" s="260" t="s">
        <v>64</v>
      </c>
      <c r="B105" s="261"/>
      <c r="C105" s="214">
        <f>C15+C24+C29+C35+C47+C49+C60+C61+C70+C75+C79+C81+C85+C83</f>
        <v>981076.3</v>
      </c>
      <c r="D105" s="214">
        <f>D15+D24+D29+D35+D47+D49+D60+D61+D70+D75+D79+D81+D85</f>
        <v>149042.10000000003</v>
      </c>
      <c r="E105" s="214">
        <f>E15+E24+E29+E35+E47+E49+E60+E61+E70+E75+E79+E81+E85</f>
        <v>33618.700000000004</v>
      </c>
      <c r="F105" s="214">
        <f>F15+F24+F29+F35+F47+F49+F60+F61+F70+F75+F79+F81+F85+F83</f>
        <v>798415.5000000001</v>
      </c>
      <c r="G105" s="214">
        <f>G15+G24+G29+G35+G47+G49+G60+G61+G70+G75+G79+G81+G85</f>
        <v>0</v>
      </c>
      <c r="H105" s="214">
        <f>H15+H24+H29+H35+H47+H49+H60+H61+H70+H75+H79+H81+H85</f>
        <v>158684.8</v>
      </c>
      <c r="I105" s="214">
        <f>I15+I24+I29+I35+I47+I49+I60+I70+I75+I79+I81+I85</f>
        <v>61932.7</v>
      </c>
      <c r="J105" s="214"/>
      <c r="K105" s="215">
        <f>K15+K24+K29+K35+K47+K49+K60+K61+K70+K75+K79+K81+K85+K83</f>
        <v>1139761.1</v>
      </c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 s="8" customFormat="1" ht="12.75">
      <c r="A106" s="204"/>
      <c r="B106" s="205"/>
      <c r="C106" s="30"/>
      <c r="D106" s="30"/>
      <c r="E106" s="30"/>
      <c r="F106" s="30"/>
      <c r="G106" s="30"/>
      <c r="H106" s="30"/>
      <c r="I106" s="30"/>
      <c r="J106" s="30"/>
      <c r="K106" s="30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</row>
    <row r="108" spans="3:11" ht="12.75">
      <c r="C108" s="46"/>
      <c r="D108" s="46"/>
      <c r="E108" s="46"/>
      <c r="F108" s="46"/>
      <c r="G108" s="46"/>
      <c r="H108" s="46"/>
      <c r="I108" s="46"/>
      <c r="J108" s="46"/>
      <c r="K108" s="46"/>
    </row>
    <row r="109" ht="12.75">
      <c r="C109" s="38"/>
    </row>
    <row r="110" spans="3:11" ht="12.75">
      <c r="C110" s="46"/>
      <c r="D110" s="47" t="s">
        <v>66</v>
      </c>
      <c r="E110" s="47"/>
      <c r="F110" s="47"/>
      <c r="G110" s="47"/>
      <c r="H110" s="46"/>
      <c r="I110" s="47"/>
      <c r="K110" s="46"/>
    </row>
    <row r="111" spans="3:11" ht="12.75">
      <c r="C111" s="44"/>
      <c r="D111" s="35"/>
      <c r="E111" s="35"/>
      <c r="F111" s="35"/>
      <c r="G111" s="35"/>
      <c r="H111" s="35"/>
      <c r="I111" s="35"/>
      <c r="J111" s="35"/>
      <c r="K111" s="35"/>
    </row>
    <row r="112" spans="3:12" ht="12.75">
      <c r="C112" s="223">
        <v>981076.3</v>
      </c>
      <c r="D112" s="223">
        <v>149042.1</v>
      </c>
      <c r="E112" s="223">
        <v>33618.7</v>
      </c>
      <c r="F112" s="223">
        <v>798415.5</v>
      </c>
      <c r="G112" s="223" t="e">
        <v>#REF!</v>
      </c>
      <c r="H112" s="223">
        <v>158684.8</v>
      </c>
      <c r="I112" s="223">
        <v>61932.7</v>
      </c>
      <c r="J112" s="223"/>
      <c r="K112" s="223">
        <v>1139761.1</v>
      </c>
      <c r="L112" s="224"/>
    </row>
    <row r="113" spans="3:12" ht="12.75">
      <c r="C113" s="224"/>
      <c r="D113" s="35"/>
      <c r="E113" s="35"/>
      <c r="F113" s="35"/>
      <c r="G113" s="35"/>
      <c r="H113" s="35"/>
      <c r="I113" s="35"/>
      <c r="J113" s="35"/>
      <c r="K113" s="35"/>
      <c r="L113" s="166"/>
    </row>
    <row r="114" ht="12.75">
      <c r="C114" s="38"/>
    </row>
    <row r="115" ht="12.75">
      <c r="C115" s="38"/>
    </row>
    <row r="116" spans="3:6" ht="12.75">
      <c r="C116" s="38">
        <v>981076.3</v>
      </c>
      <c r="D116" s="3">
        <v>158684.8</v>
      </c>
      <c r="E116" s="3">
        <v>61932.7</v>
      </c>
      <c r="F116" s="36">
        <v>1139761.1</v>
      </c>
    </row>
    <row r="117" ht="12.75">
      <c r="C117" s="38"/>
    </row>
    <row r="118" ht="12.75">
      <c r="C118" s="38"/>
    </row>
    <row r="119" ht="12.75">
      <c r="C119" s="38"/>
    </row>
    <row r="120" ht="12.75">
      <c r="C120" s="38"/>
    </row>
    <row r="121" ht="12.75">
      <c r="C121" s="38"/>
    </row>
    <row r="122" ht="12.75">
      <c r="C122" s="38"/>
    </row>
    <row r="123" ht="12.75">
      <c r="C123" s="38"/>
    </row>
    <row r="124" ht="12.75">
      <c r="C124" s="38"/>
    </row>
    <row r="125" ht="12.75">
      <c r="C125" s="38"/>
    </row>
    <row r="126" ht="12.75">
      <c r="C126" s="38"/>
    </row>
    <row r="127" ht="12.75">
      <c r="C127" s="38"/>
    </row>
    <row r="128" ht="12.75">
      <c r="C128" s="38"/>
    </row>
    <row r="129" ht="12.75">
      <c r="C129" s="38"/>
    </row>
    <row r="130" ht="12.75">
      <c r="C130" s="38"/>
    </row>
    <row r="131" ht="12.75">
      <c r="C131" s="38"/>
    </row>
    <row r="132" ht="12.75">
      <c r="C132" s="38"/>
    </row>
    <row r="133" ht="12.75">
      <c r="C133" s="38"/>
    </row>
    <row r="134" ht="12.75">
      <c r="C134" s="38"/>
    </row>
    <row r="135" ht="12.75">
      <c r="C135" s="38"/>
    </row>
    <row r="136" ht="12.75">
      <c r="C136" s="38"/>
    </row>
    <row r="137" ht="12.75">
      <c r="C137" s="38"/>
    </row>
    <row r="138" ht="12.75">
      <c r="C138" s="38"/>
    </row>
    <row r="139" ht="12.75">
      <c r="C139" s="38"/>
    </row>
    <row r="140" ht="12.75">
      <c r="C140" s="38"/>
    </row>
    <row r="141" ht="12.75">
      <c r="C141" s="38"/>
    </row>
    <row r="142" ht="12.75">
      <c r="C142" s="38"/>
    </row>
    <row r="143" ht="12.75">
      <c r="C143" s="38"/>
    </row>
    <row r="144" ht="12.75">
      <c r="C144" s="38"/>
    </row>
    <row r="145" ht="12.75">
      <c r="C145" s="38"/>
    </row>
    <row r="146" ht="12.75">
      <c r="C146" s="38"/>
    </row>
    <row r="147" ht="12.75">
      <c r="C147" s="38"/>
    </row>
    <row r="148" ht="12.75">
      <c r="C148" s="38"/>
    </row>
    <row r="149" ht="12.75">
      <c r="C149" s="38"/>
    </row>
    <row r="150" ht="12.75">
      <c r="C150" s="38"/>
    </row>
    <row r="151" ht="12.75">
      <c r="C151" s="38"/>
    </row>
    <row r="152" ht="12.75">
      <c r="C152" s="38"/>
    </row>
    <row r="153" ht="12.75">
      <c r="C153" s="38"/>
    </row>
    <row r="154" ht="12.75">
      <c r="C154" s="38"/>
    </row>
    <row r="155" ht="12.75">
      <c r="C155" s="38"/>
    </row>
    <row r="156" ht="12.75">
      <c r="C156" s="38"/>
    </row>
    <row r="157" ht="12.75">
      <c r="C157" s="38"/>
    </row>
    <row r="158" ht="12.75">
      <c r="C158" s="38"/>
    </row>
    <row r="159" ht="12.75">
      <c r="C159" s="38"/>
    </row>
    <row r="160" ht="12.75">
      <c r="C160" s="38"/>
    </row>
    <row r="161" ht="12.75">
      <c r="C161" s="38"/>
    </row>
    <row r="162" ht="12.75">
      <c r="C162" s="38"/>
    </row>
    <row r="163" ht="12.75">
      <c r="C163" s="38"/>
    </row>
    <row r="164" ht="12.75">
      <c r="C164" s="38"/>
    </row>
    <row r="165" ht="12.75">
      <c r="C165" s="38"/>
    </row>
    <row r="166" ht="12.75">
      <c r="C166" s="38"/>
    </row>
    <row r="167" ht="12.75">
      <c r="C167" s="38"/>
    </row>
    <row r="168" ht="12.75">
      <c r="C168" s="38"/>
    </row>
    <row r="169" ht="12.75">
      <c r="C169" s="38"/>
    </row>
    <row r="170" ht="12.75">
      <c r="C170" s="38"/>
    </row>
    <row r="171" ht="12.75">
      <c r="C171" s="38"/>
    </row>
    <row r="172" ht="12.75">
      <c r="C172" s="38"/>
    </row>
    <row r="173" ht="12.75">
      <c r="C173" s="38"/>
    </row>
    <row r="174" ht="12.75">
      <c r="C174" s="38"/>
    </row>
    <row r="175" ht="12.75">
      <c r="C175" s="38"/>
    </row>
    <row r="176" ht="12.75">
      <c r="C176" s="38"/>
    </row>
    <row r="177" ht="12.75">
      <c r="C177" s="38"/>
    </row>
    <row r="178" ht="12.75">
      <c r="C178" s="38"/>
    </row>
    <row r="179" ht="12.75">
      <c r="C179" s="38"/>
    </row>
    <row r="180" ht="12.75">
      <c r="C180" s="38"/>
    </row>
    <row r="181" ht="12.75">
      <c r="C181" s="38"/>
    </row>
    <row r="182" ht="12.75">
      <c r="C182" s="38"/>
    </row>
    <row r="183" ht="12.75">
      <c r="C183" s="38"/>
    </row>
    <row r="184" ht="12.75">
      <c r="C184" s="38"/>
    </row>
    <row r="185" ht="12.75">
      <c r="C185" s="38"/>
    </row>
    <row r="186" ht="12.75">
      <c r="C186" s="38"/>
    </row>
    <row r="187" ht="12.75">
      <c r="C187" s="38"/>
    </row>
    <row r="188" ht="12.75">
      <c r="C188" s="38"/>
    </row>
    <row r="189" ht="12.75">
      <c r="C189" s="38"/>
    </row>
    <row r="190" ht="12.75">
      <c r="C190" s="38"/>
    </row>
    <row r="191" ht="12.75">
      <c r="C191" s="38"/>
    </row>
    <row r="192" ht="12.75">
      <c r="C192" s="38"/>
    </row>
    <row r="193" ht="12.75">
      <c r="C193" s="38"/>
    </row>
    <row r="194" ht="12.75">
      <c r="C194" s="38"/>
    </row>
    <row r="195" ht="12.75">
      <c r="C195" s="38"/>
    </row>
    <row r="196" ht="12.75">
      <c r="C196" s="38"/>
    </row>
    <row r="197" ht="12.75">
      <c r="C197" s="38"/>
    </row>
    <row r="198" ht="12.75">
      <c r="C198" s="38"/>
    </row>
    <row r="199" ht="12.75">
      <c r="C199" s="38"/>
    </row>
    <row r="200" ht="12.75">
      <c r="C200" s="38"/>
    </row>
    <row r="201" ht="12.75">
      <c r="C201" s="38"/>
    </row>
    <row r="202" ht="12.75">
      <c r="C202" s="38"/>
    </row>
    <row r="203" ht="12.75">
      <c r="C203" s="38"/>
    </row>
    <row r="204" ht="12.75">
      <c r="C204" s="38"/>
    </row>
    <row r="205" ht="12.75">
      <c r="C205" s="38"/>
    </row>
    <row r="206" ht="12.75">
      <c r="C206" s="38"/>
    </row>
    <row r="207" ht="12.75">
      <c r="C207" s="38"/>
    </row>
    <row r="208" ht="12.75">
      <c r="C208" s="38"/>
    </row>
    <row r="209" ht="12.75">
      <c r="C209" s="38"/>
    </row>
    <row r="210" ht="12.75">
      <c r="C210" s="38"/>
    </row>
    <row r="211" ht="12.75">
      <c r="C211" s="38"/>
    </row>
    <row r="212" ht="12.75">
      <c r="C212" s="38"/>
    </row>
    <row r="213" ht="12.75">
      <c r="C213" s="38"/>
    </row>
    <row r="214" ht="12.75">
      <c r="C214" s="38"/>
    </row>
    <row r="215" ht="12.75">
      <c r="C215" s="38"/>
    </row>
    <row r="216" ht="12.75">
      <c r="C216" s="38"/>
    </row>
    <row r="217" ht="12.75">
      <c r="C217" s="38"/>
    </row>
    <row r="218" ht="12.75">
      <c r="C218" s="38"/>
    </row>
    <row r="219" ht="12.75">
      <c r="C219" s="38"/>
    </row>
    <row r="220" ht="12.75">
      <c r="C220" s="38"/>
    </row>
    <row r="221" ht="12.75">
      <c r="C221" s="38"/>
    </row>
    <row r="222" ht="12.75">
      <c r="C222" s="38"/>
    </row>
    <row r="223" ht="12.75">
      <c r="C223" s="38"/>
    </row>
    <row r="224" ht="12.75">
      <c r="C224" s="38"/>
    </row>
    <row r="225" ht="12.75">
      <c r="C225" s="38"/>
    </row>
    <row r="226" ht="12.75">
      <c r="C226" s="38"/>
    </row>
    <row r="227" ht="12.75">
      <c r="C227" s="38"/>
    </row>
    <row r="228" ht="12.75">
      <c r="C228" s="38"/>
    </row>
    <row r="229" ht="12.75">
      <c r="C229" s="38"/>
    </row>
    <row r="230" ht="12.75">
      <c r="C230" s="38"/>
    </row>
    <row r="231" ht="12.75">
      <c r="C231" s="38"/>
    </row>
  </sheetData>
  <mergeCells count="16">
    <mergeCell ref="H12:H13"/>
    <mergeCell ref="F1:K1"/>
    <mergeCell ref="H4:K4"/>
    <mergeCell ref="H6:K6"/>
    <mergeCell ref="A8:K8"/>
    <mergeCell ref="J12:J13"/>
    <mergeCell ref="A105:B105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BreakPreview" zoomScale="60" zoomScaleNormal="65" workbookViewId="0" topLeftCell="D1">
      <selection activeCell="E48" sqref="E48"/>
    </sheetView>
  </sheetViews>
  <sheetFormatPr defaultColWidth="9.00390625" defaultRowHeight="12.75"/>
  <cols>
    <col min="1" max="1" width="20.00390625" style="48" customWidth="1"/>
    <col min="2" max="2" width="12.625" style="48" customWidth="1"/>
    <col min="3" max="3" width="29.75390625" style="48" customWidth="1"/>
    <col min="4" max="4" width="21.875" style="48" customWidth="1"/>
    <col min="5" max="5" width="40.375" style="48" customWidth="1"/>
    <col min="6" max="6" width="12.625" style="48" customWidth="1"/>
    <col min="7" max="7" width="9.25390625" style="48" customWidth="1"/>
    <col min="8" max="8" width="12.125" style="48" customWidth="1"/>
    <col min="9" max="9" width="8.25390625" style="48" customWidth="1"/>
    <col min="10" max="10" width="9.875" style="48" customWidth="1"/>
    <col min="11" max="11" width="20.625" style="48" customWidth="1"/>
    <col min="12" max="12" width="11.375" style="48" hidden="1" customWidth="1"/>
    <col min="13" max="13" width="18.125" style="48" hidden="1" customWidth="1"/>
    <col min="14" max="14" width="12.25390625" style="48" customWidth="1"/>
    <col min="15" max="15" width="13.875" style="48" customWidth="1"/>
    <col min="16" max="16" width="12.00390625" style="48" customWidth="1"/>
    <col min="17" max="17" width="0" style="48" hidden="1" customWidth="1"/>
    <col min="18" max="16384" width="9.125" style="48" customWidth="1"/>
  </cols>
  <sheetData>
    <row r="1" ht="12.75">
      <c r="O1" s="48" t="s">
        <v>96</v>
      </c>
    </row>
    <row r="2" ht="12.75">
      <c r="N2" s="48" t="s">
        <v>97</v>
      </c>
    </row>
    <row r="4" spans="1:16" ht="27.75" customHeight="1">
      <c r="A4" s="277" t="s">
        <v>206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6" ht="12.75" customHeight="1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 t="s">
        <v>203</v>
      </c>
    </row>
    <row r="6" spans="1:18" ht="12.75" customHeight="1">
      <c r="A6" s="278" t="s">
        <v>211</v>
      </c>
      <c r="B6" s="281" t="s">
        <v>98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 t="s">
        <v>199</v>
      </c>
      <c r="P6" s="286" t="s">
        <v>9</v>
      </c>
      <c r="R6" s="291"/>
    </row>
    <row r="7" spans="1:18" s="52" customFormat="1" ht="16.5" customHeight="1">
      <c r="A7" s="279"/>
      <c r="B7" s="290" t="s">
        <v>208</v>
      </c>
      <c r="C7" s="290" t="s">
        <v>209</v>
      </c>
      <c r="D7" s="290" t="s">
        <v>210</v>
      </c>
      <c r="E7" s="290" t="s">
        <v>257</v>
      </c>
      <c r="F7" s="289" t="s">
        <v>99</v>
      </c>
      <c r="G7" s="289"/>
      <c r="H7" s="289"/>
      <c r="I7" s="289"/>
      <c r="J7" s="289"/>
      <c r="K7" s="289"/>
      <c r="L7" s="289"/>
      <c r="M7" s="289"/>
      <c r="N7" s="292" t="s">
        <v>100</v>
      </c>
      <c r="O7" s="284"/>
      <c r="P7" s="287"/>
      <c r="R7" s="291"/>
    </row>
    <row r="8" spans="1:18" s="52" customFormat="1" ht="64.5" customHeight="1">
      <c r="A8" s="279"/>
      <c r="B8" s="284"/>
      <c r="C8" s="284"/>
      <c r="D8" s="284"/>
      <c r="E8" s="284"/>
      <c r="F8" s="290" t="s">
        <v>101</v>
      </c>
      <c r="G8" s="290" t="s">
        <v>102</v>
      </c>
      <c r="H8" s="290" t="s">
        <v>200</v>
      </c>
      <c r="I8" s="289" t="s">
        <v>103</v>
      </c>
      <c r="J8" s="289"/>
      <c r="K8" s="290" t="s">
        <v>104</v>
      </c>
      <c r="L8" s="290" t="s">
        <v>105</v>
      </c>
      <c r="M8" s="290" t="s">
        <v>106</v>
      </c>
      <c r="N8" s="293"/>
      <c r="O8" s="284"/>
      <c r="P8" s="287"/>
      <c r="R8" s="291"/>
    </row>
    <row r="9" spans="1:18" s="52" customFormat="1" ht="176.25" customHeight="1">
      <c r="A9" s="280"/>
      <c r="B9" s="284"/>
      <c r="C9" s="284"/>
      <c r="D9" s="284"/>
      <c r="E9" s="285"/>
      <c r="F9" s="285"/>
      <c r="G9" s="285"/>
      <c r="H9" s="285"/>
      <c r="I9" s="51" t="s">
        <v>107</v>
      </c>
      <c r="J9" s="51" t="s">
        <v>108</v>
      </c>
      <c r="K9" s="285"/>
      <c r="L9" s="285"/>
      <c r="M9" s="285"/>
      <c r="N9" s="294"/>
      <c r="O9" s="285"/>
      <c r="P9" s="288"/>
      <c r="R9" s="291"/>
    </row>
    <row r="10" spans="1:17" s="60" customFormat="1" ht="15">
      <c r="A10" s="217" t="s">
        <v>109</v>
      </c>
      <c r="B10" s="53">
        <v>549.5</v>
      </c>
      <c r="C10" s="54">
        <v>1068.8</v>
      </c>
      <c r="D10" s="55">
        <v>225.4</v>
      </c>
      <c r="E10" s="56">
        <f aca="true" t="shared" si="0" ref="E10:E53">F10+G10+I10+J10+K10+H10</f>
        <v>477.09999999999997</v>
      </c>
      <c r="F10" s="57">
        <v>293.7</v>
      </c>
      <c r="G10" s="56">
        <v>60.4</v>
      </c>
      <c r="H10" s="56">
        <v>2.8</v>
      </c>
      <c r="I10" s="57"/>
      <c r="J10" s="57"/>
      <c r="K10" s="56">
        <v>120.2</v>
      </c>
      <c r="L10" s="57"/>
      <c r="M10" s="56"/>
      <c r="N10" s="56">
        <v>0.8</v>
      </c>
      <c r="O10" s="58">
        <v>70.6</v>
      </c>
      <c r="P10" s="218">
        <f>E10+D10+C10+B10+O10+N10</f>
        <v>2392.2000000000003</v>
      </c>
      <c r="Q10" s="59">
        <f>E10-F10</f>
        <v>183.39999999999998</v>
      </c>
    </row>
    <row r="11" spans="1:17" s="60" customFormat="1" ht="15">
      <c r="A11" s="219" t="s">
        <v>110</v>
      </c>
      <c r="B11" s="53">
        <v>2543.4</v>
      </c>
      <c r="C11" s="54">
        <v>7059.6</v>
      </c>
      <c r="D11" s="61">
        <v>460.5</v>
      </c>
      <c r="E11" s="56">
        <f t="shared" si="0"/>
        <v>1779.3999999999999</v>
      </c>
      <c r="F11" s="57">
        <v>1120.7</v>
      </c>
      <c r="G11" s="56">
        <v>327.4</v>
      </c>
      <c r="H11" s="56">
        <v>25.8</v>
      </c>
      <c r="I11" s="57"/>
      <c r="J11" s="57"/>
      <c r="K11" s="56">
        <v>305.5</v>
      </c>
      <c r="L11" s="57"/>
      <c r="M11" s="56"/>
      <c r="N11" s="56">
        <v>9.2</v>
      </c>
      <c r="O11" s="58">
        <v>290.9</v>
      </c>
      <c r="P11" s="218">
        <f aca="true" t="shared" si="1" ref="P11:P55">E11+D11+C11+B11+O11+N11</f>
        <v>12143</v>
      </c>
      <c r="Q11" s="59">
        <f aca="true" t="shared" si="2" ref="Q11:Q54">E11-F11</f>
        <v>658.6999999999998</v>
      </c>
    </row>
    <row r="12" spans="1:17" s="60" customFormat="1" ht="15">
      <c r="A12" s="219" t="s">
        <v>111</v>
      </c>
      <c r="B12" s="53">
        <v>7807.6</v>
      </c>
      <c r="C12" s="54">
        <v>13717.4</v>
      </c>
      <c r="D12" s="61">
        <v>530.1</v>
      </c>
      <c r="E12" s="56">
        <f t="shared" si="0"/>
        <v>5044</v>
      </c>
      <c r="F12" s="57">
        <v>2959.6</v>
      </c>
      <c r="G12" s="56">
        <v>486.4</v>
      </c>
      <c r="H12" s="56">
        <v>93.7</v>
      </c>
      <c r="I12" s="57"/>
      <c r="J12" s="57"/>
      <c r="K12" s="56">
        <v>1504.3</v>
      </c>
      <c r="L12" s="57"/>
      <c r="M12" s="56"/>
      <c r="N12" s="56">
        <v>2590.1</v>
      </c>
      <c r="O12" s="58">
        <v>606</v>
      </c>
      <c r="P12" s="218">
        <f t="shared" si="1"/>
        <v>30295.199999999997</v>
      </c>
      <c r="Q12" s="59">
        <f t="shared" si="2"/>
        <v>2084.4</v>
      </c>
    </row>
    <row r="13" spans="1:17" s="60" customFormat="1" ht="15">
      <c r="A13" s="219" t="s">
        <v>112</v>
      </c>
      <c r="B13" s="53">
        <v>1542.8</v>
      </c>
      <c r="C13" s="54">
        <v>2290.8</v>
      </c>
      <c r="D13" s="61">
        <v>397.4</v>
      </c>
      <c r="E13" s="56">
        <f t="shared" si="0"/>
        <v>759.6</v>
      </c>
      <c r="F13" s="57">
        <v>59.6</v>
      </c>
      <c r="G13" s="56">
        <v>97.7</v>
      </c>
      <c r="H13" s="56">
        <v>3.4</v>
      </c>
      <c r="I13" s="57"/>
      <c r="J13" s="57">
        <v>300</v>
      </c>
      <c r="K13" s="56">
        <v>298.9</v>
      </c>
      <c r="L13" s="57"/>
      <c r="M13" s="56"/>
      <c r="N13" s="56">
        <v>3.3</v>
      </c>
      <c r="O13" s="58">
        <v>41.7</v>
      </c>
      <c r="P13" s="218">
        <f t="shared" si="1"/>
        <v>5035.6</v>
      </c>
      <c r="Q13" s="59">
        <f t="shared" si="2"/>
        <v>700</v>
      </c>
    </row>
    <row r="14" spans="1:17" s="60" customFormat="1" ht="15">
      <c r="A14" s="219" t="s">
        <v>113</v>
      </c>
      <c r="B14" s="53">
        <v>1529.4</v>
      </c>
      <c r="C14" s="54">
        <v>2573.5</v>
      </c>
      <c r="D14" s="61">
        <v>165.1</v>
      </c>
      <c r="E14" s="56">
        <f t="shared" si="0"/>
        <v>1005.9</v>
      </c>
      <c r="F14" s="57">
        <v>517.1</v>
      </c>
      <c r="G14" s="56">
        <v>81.5</v>
      </c>
      <c r="H14" s="56">
        <v>10.1</v>
      </c>
      <c r="I14" s="57"/>
      <c r="J14" s="57"/>
      <c r="K14" s="56">
        <v>397.2</v>
      </c>
      <c r="L14" s="57"/>
      <c r="M14" s="56"/>
      <c r="N14" s="56">
        <v>822.9</v>
      </c>
      <c r="O14" s="58">
        <v>68.4</v>
      </c>
      <c r="P14" s="218">
        <f t="shared" si="1"/>
        <v>6165.199999999999</v>
      </c>
      <c r="Q14" s="59">
        <f t="shared" si="2"/>
        <v>488.79999999999995</v>
      </c>
    </row>
    <row r="15" spans="1:17" s="60" customFormat="1" ht="15">
      <c r="A15" s="219" t="s">
        <v>114</v>
      </c>
      <c r="B15" s="53">
        <v>1061.5</v>
      </c>
      <c r="C15" s="54">
        <v>917.1</v>
      </c>
      <c r="D15" s="61">
        <v>119</v>
      </c>
      <c r="E15" s="56">
        <f t="shared" si="0"/>
        <v>254.9</v>
      </c>
      <c r="F15" s="57">
        <v>67.9</v>
      </c>
      <c r="G15" s="56">
        <v>39.7</v>
      </c>
      <c r="H15" s="56">
        <v>21</v>
      </c>
      <c r="I15" s="57"/>
      <c r="J15" s="57"/>
      <c r="K15" s="56">
        <v>126.3</v>
      </c>
      <c r="L15" s="57"/>
      <c r="M15" s="56"/>
      <c r="N15" s="56"/>
      <c r="O15" s="58">
        <v>55.6</v>
      </c>
      <c r="P15" s="218">
        <f t="shared" si="1"/>
        <v>2408.1</v>
      </c>
      <c r="Q15" s="59">
        <f t="shared" si="2"/>
        <v>187</v>
      </c>
    </row>
    <row r="16" spans="1:17" s="60" customFormat="1" ht="15">
      <c r="A16" s="219" t="s">
        <v>115</v>
      </c>
      <c r="B16" s="53">
        <v>1158</v>
      </c>
      <c r="C16" s="54">
        <v>1330.1</v>
      </c>
      <c r="D16" s="61">
        <v>79.2</v>
      </c>
      <c r="E16" s="56">
        <f t="shared" si="0"/>
        <v>436.9</v>
      </c>
      <c r="F16" s="57">
        <v>100.6</v>
      </c>
      <c r="G16" s="56">
        <v>86.1</v>
      </c>
      <c r="H16" s="56">
        <v>22.9</v>
      </c>
      <c r="I16" s="57"/>
      <c r="J16" s="57"/>
      <c r="K16" s="56">
        <v>227.3</v>
      </c>
      <c r="L16" s="57"/>
      <c r="M16" s="56"/>
      <c r="N16" s="56">
        <v>432.4</v>
      </c>
      <c r="O16" s="58">
        <v>66.4</v>
      </c>
      <c r="P16" s="218">
        <f t="shared" si="1"/>
        <v>3503</v>
      </c>
      <c r="Q16" s="59">
        <f t="shared" si="2"/>
        <v>336.29999999999995</v>
      </c>
    </row>
    <row r="17" spans="1:17" s="60" customFormat="1" ht="15">
      <c r="A17" s="219" t="s">
        <v>116</v>
      </c>
      <c r="B17" s="53">
        <v>515</v>
      </c>
      <c r="C17" s="54">
        <v>2209.7</v>
      </c>
      <c r="D17" s="61">
        <v>13.2</v>
      </c>
      <c r="E17" s="56">
        <f t="shared" si="0"/>
        <v>271.5</v>
      </c>
      <c r="F17" s="57">
        <v>30.8</v>
      </c>
      <c r="G17" s="56">
        <v>83.5</v>
      </c>
      <c r="H17" s="56">
        <v>27.1</v>
      </c>
      <c r="I17" s="57"/>
      <c r="J17" s="57"/>
      <c r="K17" s="56">
        <v>130.1</v>
      </c>
      <c r="L17" s="57"/>
      <c r="M17" s="56"/>
      <c r="N17" s="56">
        <v>0.8</v>
      </c>
      <c r="O17" s="58">
        <v>84.5</v>
      </c>
      <c r="P17" s="218">
        <f t="shared" si="1"/>
        <v>3094.7</v>
      </c>
      <c r="Q17" s="59">
        <f t="shared" si="2"/>
        <v>240.7</v>
      </c>
    </row>
    <row r="18" spans="1:17" s="60" customFormat="1" ht="15">
      <c r="A18" s="219" t="s">
        <v>117</v>
      </c>
      <c r="B18" s="53">
        <v>13611.6</v>
      </c>
      <c r="C18" s="54">
        <v>38151.6</v>
      </c>
      <c r="D18" s="61">
        <v>784.5</v>
      </c>
      <c r="E18" s="56">
        <f t="shared" si="0"/>
        <v>18663.3</v>
      </c>
      <c r="F18" s="57">
        <v>11828.7</v>
      </c>
      <c r="G18" s="56">
        <v>2571.6</v>
      </c>
      <c r="H18" s="56">
        <v>550</v>
      </c>
      <c r="I18" s="57">
        <v>339.8</v>
      </c>
      <c r="J18" s="57"/>
      <c r="K18" s="56">
        <v>3373.2</v>
      </c>
      <c r="L18" s="57"/>
      <c r="M18" s="56"/>
      <c r="N18" s="56">
        <v>5902.7</v>
      </c>
      <c r="O18" s="58">
        <v>2540.7</v>
      </c>
      <c r="P18" s="218">
        <f t="shared" si="1"/>
        <v>79654.4</v>
      </c>
      <c r="Q18" s="59">
        <f t="shared" si="2"/>
        <v>6834.5999999999985</v>
      </c>
    </row>
    <row r="19" spans="1:17" s="60" customFormat="1" ht="15">
      <c r="A19" s="219" t="s">
        <v>118</v>
      </c>
      <c r="B19" s="53">
        <v>1982.7</v>
      </c>
      <c r="C19" s="54">
        <v>4269.3</v>
      </c>
      <c r="D19" s="61">
        <v>193.3</v>
      </c>
      <c r="E19" s="56">
        <f t="shared" si="0"/>
        <v>1131</v>
      </c>
      <c r="F19" s="57">
        <v>560.3</v>
      </c>
      <c r="G19" s="56">
        <v>164.3</v>
      </c>
      <c r="H19" s="56">
        <v>49.2</v>
      </c>
      <c r="I19" s="57"/>
      <c r="J19" s="57"/>
      <c r="K19" s="56">
        <v>357.2</v>
      </c>
      <c r="L19" s="57"/>
      <c r="M19" s="56"/>
      <c r="N19" s="56"/>
      <c r="O19" s="58">
        <v>148.5</v>
      </c>
      <c r="P19" s="218">
        <f t="shared" si="1"/>
        <v>7724.8</v>
      </c>
      <c r="Q19" s="59">
        <f t="shared" si="2"/>
        <v>570.7</v>
      </c>
    </row>
    <row r="20" spans="1:17" s="60" customFormat="1" ht="15">
      <c r="A20" s="219" t="s">
        <v>119</v>
      </c>
      <c r="B20" s="53">
        <v>2613.5</v>
      </c>
      <c r="C20" s="54">
        <v>6652.2</v>
      </c>
      <c r="D20" s="61">
        <v>344.8</v>
      </c>
      <c r="E20" s="56">
        <f t="shared" si="0"/>
        <v>2072.8</v>
      </c>
      <c r="F20" s="57">
        <v>1438.7</v>
      </c>
      <c r="G20" s="56">
        <v>314.2</v>
      </c>
      <c r="H20" s="56">
        <v>6.5</v>
      </c>
      <c r="I20" s="57"/>
      <c r="J20" s="57"/>
      <c r="K20" s="56">
        <v>313.4</v>
      </c>
      <c r="L20" s="57"/>
      <c r="M20" s="56"/>
      <c r="N20" s="56">
        <v>1560.6</v>
      </c>
      <c r="O20" s="58">
        <v>288.7</v>
      </c>
      <c r="P20" s="218">
        <f t="shared" si="1"/>
        <v>13532.6</v>
      </c>
      <c r="Q20" s="59">
        <f t="shared" si="2"/>
        <v>634.1000000000001</v>
      </c>
    </row>
    <row r="21" spans="1:17" s="60" customFormat="1" ht="15">
      <c r="A21" s="219" t="s">
        <v>120</v>
      </c>
      <c r="B21" s="53">
        <v>257.6</v>
      </c>
      <c r="C21" s="54">
        <v>326.8</v>
      </c>
      <c r="D21" s="61">
        <v>11.6</v>
      </c>
      <c r="E21" s="56">
        <f t="shared" si="0"/>
        <v>72.80000000000001</v>
      </c>
      <c r="F21" s="57">
        <v>19.7</v>
      </c>
      <c r="G21" s="56">
        <v>15.8</v>
      </c>
      <c r="H21" s="56">
        <v>2.4</v>
      </c>
      <c r="I21" s="57"/>
      <c r="J21" s="57"/>
      <c r="K21" s="56">
        <v>34.9</v>
      </c>
      <c r="L21" s="57"/>
      <c r="M21" s="56"/>
      <c r="N21" s="56">
        <v>2.5</v>
      </c>
      <c r="O21" s="58">
        <v>0</v>
      </c>
      <c r="P21" s="218">
        <f t="shared" si="1"/>
        <v>671.3000000000001</v>
      </c>
      <c r="Q21" s="59">
        <f t="shared" si="2"/>
        <v>53.10000000000001</v>
      </c>
    </row>
    <row r="22" spans="1:17" s="60" customFormat="1" ht="15">
      <c r="A22" s="219" t="s">
        <v>121</v>
      </c>
      <c r="B22" s="53">
        <v>395.6</v>
      </c>
      <c r="C22" s="54">
        <v>568.7</v>
      </c>
      <c r="D22" s="61">
        <v>19.4</v>
      </c>
      <c r="E22" s="56">
        <f t="shared" si="0"/>
        <v>119.80000000000001</v>
      </c>
      <c r="F22" s="57">
        <v>30.3</v>
      </c>
      <c r="G22" s="56">
        <v>29.3</v>
      </c>
      <c r="H22" s="56">
        <v>6</v>
      </c>
      <c r="I22" s="57"/>
      <c r="J22" s="57"/>
      <c r="K22" s="56">
        <v>54.2</v>
      </c>
      <c r="L22" s="57"/>
      <c r="M22" s="56"/>
      <c r="N22" s="56">
        <v>204.9</v>
      </c>
      <c r="O22" s="58">
        <v>25.9</v>
      </c>
      <c r="P22" s="218">
        <f t="shared" si="1"/>
        <v>1334.3000000000002</v>
      </c>
      <c r="Q22" s="59">
        <f t="shared" si="2"/>
        <v>89.50000000000001</v>
      </c>
    </row>
    <row r="23" spans="1:17" s="60" customFormat="1" ht="15">
      <c r="A23" s="219" t="s">
        <v>122</v>
      </c>
      <c r="B23" s="53">
        <v>2689.5</v>
      </c>
      <c r="C23" s="54">
        <v>5845.5</v>
      </c>
      <c r="D23" s="61">
        <v>76.3</v>
      </c>
      <c r="E23" s="56">
        <f t="shared" si="0"/>
        <v>1447.4999999999998</v>
      </c>
      <c r="F23" s="57">
        <v>900.9</v>
      </c>
      <c r="G23" s="56">
        <v>211.7</v>
      </c>
      <c r="H23" s="56">
        <v>20.6</v>
      </c>
      <c r="I23" s="57"/>
      <c r="J23" s="57"/>
      <c r="K23" s="56">
        <v>314.3</v>
      </c>
      <c r="L23" s="57"/>
      <c r="M23" s="56"/>
      <c r="N23" s="56"/>
      <c r="O23" s="58">
        <v>180.9</v>
      </c>
      <c r="P23" s="218">
        <f t="shared" si="1"/>
        <v>10239.699999999999</v>
      </c>
      <c r="Q23" s="59">
        <f t="shared" si="2"/>
        <v>546.5999999999998</v>
      </c>
    </row>
    <row r="24" spans="1:17" s="60" customFormat="1" ht="15">
      <c r="A24" s="219" t="s">
        <v>123</v>
      </c>
      <c r="B24" s="53">
        <v>5704.8</v>
      </c>
      <c r="C24" s="54">
        <v>10913.3</v>
      </c>
      <c r="D24" s="61">
        <v>791.7</v>
      </c>
      <c r="E24" s="56">
        <f t="shared" si="0"/>
        <v>3328.6</v>
      </c>
      <c r="F24" s="57">
        <v>1787</v>
      </c>
      <c r="G24" s="56">
        <v>625.9</v>
      </c>
      <c r="H24" s="56">
        <v>34.1</v>
      </c>
      <c r="I24" s="57"/>
      <c r="J24" s="57"/>
      <c r="K24" s="56">
        <v>881.6</v>
      </c>
      <c r="L24" s="57"/>
      <c r="M24" s="56"/>
      <c r="N24" s="56">
        <v>0.8</v>
      </c>
      <c r="O24" s="58">
        <v>783.2</v>
      </c>
      <c r="P24" s="218">
        <f t="shared" si="1"/>
        <v>21522.399999999998</v>
      </c>
      <c r="Q24" s="59">
        <f t="shared" si="2"/>
        <v>1541.6</v>
      </c>
    </row>
    <row r="25" spans="1:17" s="60" customFormat="1" ht="15">
      <c r="A25" s="219" t="s">
        <v>124</v>
      </c>
      <c r="B25" s="53">
        <v>1195.7</v>
      </c>
      <c r="C25" s="54">
        <v>2473.5</v>
      </c>
      <c r="D25" s="61">
        <v>432.6</v>
      </c>
      <c r="E25" s="56">
        <f t="shared" si="0"/>
        <v>437.09999999999997</v>
      </c>
      <c r="F25" s="56">
        <v>93.8</v>
      </c>
      <c r="G25" s="56">
        <v>127.2</v>
      </c>
      <c r="H25" s="56">
        <v>9.7</v>
      </c>
      <c r="I25" s="56"/>
      <c r="J25" s="56"/>
      <c r="K25" s="56">
        <v>206.4</v>
      </c>
      <c r="L25" s="57"/>
      <c r="M25" s="56"/>
      <c r="N25" s="56"/>
      <c r="O25" s="58">
        <v>113.6</v>
      </c>
      <c r="P25" s="218">
        <f t="shared" si="1"/>
        <v>4652.5</v>
      </c>
      <c r="Q25" s="59">
        <f t="shared" si="2"/>
        <v>343.29999999999995</v>
      </c>
    </row>
    <row r="26" spans="1:17" s="60" customFormat="1" ht="15">
      <c r="A26" s="219" t="s">
        <v>125</v>
      </c>
      <c r="B26" s="53">
        <v>1804.2</v>
      </c>
      <c r="C26" s="54">
        <v>1272.7</v>
      </c>
      <c r="D26" s="61">
        <v>1340</v>
      </c>
      <c r="E26" s="56">
        <f t="shared" si="0"/>
        <v>1292.6000000000001</v>
      </c>
      <c r="F26" s="57">
        <v>71.8</v>
      </c>
      <c r="G26" s="56">
        <v>97</v>
      </c>
      <c r="H26" s="56">
        <v>8.4</v>
      </c>
      <c r="I26" s="57"/>
      <c r="J26" s="57">
        <v>860</v>
      </c>
      <c r="K26" s="56">
        <v>255.4</v>
      </c>
      <c r="L26" s="57"/>
      <c r="M26" s="56"/>
      <c r="N26" s="56">
        <v>7.5</v>
      </c>
      <c r="O26" s="58">
        <v>99.8</v>
      </c>
      <c r="P26" s="218">
        <f t="shared" si="1"/>
        <v>5816.8</v>
      </c>
      <c r="Q26" s="59">
        <f t="shared" si="2"/>
        <v>1220.8000000000002</v>
      </c>
    </row>
    <row r="27" spans="1:17" s="60" customFormat="1" ht="15">
      <c r="A27" s="219" t="s">
        <v>126</v>
      </c>
      <c r="B27" s="53">
        <v>7212.8</v>
      </c>
      <c r="C27" s="54">
        <v>17347.6</v>
      </c>
      <c r="D27" s="61">
        <v>597.6</v>
      </c>
      <c r="E27" s="56">
        <f t="shared" si="0"/>
        <v>3690.7000000000003</v>
      </c>
      <c r="F27" s="57">
        <v>1880.7</v>
      </c>
      <c r="G27" s="56">
        <v>442.8</v>
      </c>
      <c r="H27" s="56">
        <v>2.3</v>
      </c>
      <c r="I27" s="57"/>
      <c r="J27" s="57"/>
      <c r="K27" s="56">
        <v>1364.9</v>
      </c>
      <c r="L27" s="57"/>
      <c r="M27" s="56"/>
      <c r="N27" s="56">
        <v>5242.9</v>
      </c>
      <c r="O27" s="58">
        <v>415.7</v>
      </c>
      <c r="P27" s="218">
        <f t="shared" si="1"/>
        <v>34507.299999999996</v>
      </c>
      <c r="Q27" s="59">
        <f t="shared" si="2"/>
        <v>1810.0000000000002</v>
      </c>
    </row>
    <row r="28" spans="1:17" s="60" customFormat="1" ht="15">
      <c r="A28" s="219" t="s">
        <v>127</v>
      </c>
      <c r="B28" s="53">
        <v>6264</v>
      </c>
      <c r="C28" s="54">
        <v>14405.3</v>
      </c>
      <c r="D28" s="61">
        <v>353.6</v>
      </c>
      <c r="E28" s="56">
        <f t="shared" si="0"/>
        <v>6602.7</v>
      </c>
      <c r="F28" s="57">
        <v>3891.3</v>
      </c>
      <c r="G28" s="56">
        <v>1199.2</v>
      </c>
      <c r="H28" s="56">
        <v>100.8</v>
      </c>
      <c r="I28" s="57"/>
      <c r="J28" s="57"/>
      <c r="K28" s="56">
        <v>1411.4</v>
      </c>
      <c r="L28" s="57"/>
      <c r="M28" s="56"/>
      <c r="N28" s="56">
        <v>4.2</v>
      </c>
      <c r="O28" s="58">
        <v>1105.2</v>
      </c>
      <c r="P28" s="218">
        <f t="shared" si="1"/>
        <v>28735</v>
      </c>
      <c r="Q28" s="59">
        <f t="shared" si="2"/>
        <v>2711.3999999999996</v>
      </c>
    </row>
    <row r="29" spans="1:17" s="60" customFormat="1" ht="15">
      <c r="A29" s="219" t="s">
        <v>128</v>
      </c>
      <c r="B29" s="53">
        <v>302.6</v>
      </c>
      <c r="C29" s="54">
        <v>221.3</v>
      </c>
      <c r="D29" s="61">
        <v>28</v>
      </c>
      <c r="E29" s="56">
        <f t="shared" si="0"/>
        <v>99.80000000000001</v>
      </c>
      <c r="F29" s="57">
        <v>27.7</v>
      </c>
      <c r="G29" s="56">
        <v>19.6</v>
      </c>
      <c r="H29" s="56">
        <v>2.4</v>
      </c>
      <c r="I29" s="57"/>
      <c r="J29" s="57"/>
      <c r="K29" s="56">
        <v>50.1</v>
      </c>
      <c r="L29" s="57"/>
      <c r="M29" s="56"/>
      <c r="N29" s="56">
        <v>448.3</v>
      </c>
      <c r="O29" s="58">
        <v>0</v>
      </c>
      <c r="P29" s="218">
        <f t="shared" si="1"/>
        <v>1100</v>
      </c>
      <c r="Q29" s="59">
        <f t="shared" si="2"/>
        <v>72.10000000000001</v>
      </c>
    </row>
    <row r="30" spans="1:17" s="60" customFormat="1" ht="15">
      <c r="A30" s="219" t="s">
        <v>129</v>
      </c>
      <c r="B30" s="53">
        <v>977</v>
      </c>
      <c r="C30" s="54">
        <v>563.5</v>
      </c>
      <c r="D30" s="61">
        <v>238.3</v>
      </c>
      <c r="E30" s="56">
        <f t="shared" si="0"/>
        <v>451.69999999999993</v>
      </c>
      <c r="F30" s="57">
        <v>79.1</v>
      </c>
      <c r="G30" s="56">
        <v>97</v>
      </c>
      <c r="H30" s="56">
        <v>14.9</v>
      </c>
      <c r="I30" s="57"/>
      <c r="J30" s="57"/>
      <c r="K30" s="56">
        <v>260.7</v>
      </c>
      <c r="L30" s="57"/>
      <c r="M30" s="56"/>
      <c r="N30" s="56">
        <v>1891.8</v>
      </c>
      <c r="O30" s="58">
        <v>104</v>
      </c>
      <c r="P30" s="218">
        <f t="shared" si="1"/>
        <v>4226.3</v>
      </c>
      <c r="Q30" s="59">
        <f t="shared" si="2"/>
        <v>372.5999999999999</v>
      </c>
    </row>
    <row r="31" spans="1:17" s="60" customFormat="1" ht="15">
      <c r="A31" s="219" t="s">
        <v>130</v>
      </c>
      <c r="B31" s="53">
        <v>3222.5</v>
      </c>
      <c r="C31" s="54">
        <v>6883.4</v>
      </c>
      <c r="D31" s="61">
        <v>426.8</v>
      </c>
      <c r="E31" s="56">
        <f t="shared" si="0"/>
        <v>1942.8000000000002</v>
      </c>
      <c r="F31" s="57">
        <v>1161.2</v>
      </c>
      <c r="G31" s="56">
        <v>296</v>
      </c>
      <c r="H31" s="56">
        <v>33</v>
      </c>
      <c r="I31" s="57"/>
      <c r="J31" s="57"/>
      <c r="K31" s="56">
        <v>452.6</v>
      </c>
      <c r="L31" s="57"/>
      <c r="M31" s="56"/>
      <c r="N31" s="56">
        <v>2.5</v>
      </c>
      <c r="O31" s="58">
        <v>371.8</v>
      </c>
      <c r="P31" s="218">
        <f t="shared" si="1"/>
        <v>12849.8</v>
      </c>
      <c r="Q31" s="59">
        <f t="shared" si="2"/>
        <v>781.6000000000001</v>
      </c>
    </row>
    <row r="32" spans="1:17" s="60" customFormat="1" ht="15">
      <c r="A32" s="219" t="s">
        <v>131</v>
      </c>
      <c r="B32" s="53">
        <v>1838.7</v>
      </c>
      <c r="C32" s="54">
        <v>1271</v>
      </c>
      <c r="D32" s="61">
        <v>386</v>
      </c>
      <c r="E32" s="56">
        <f t="shared" si="0"/>
        <v>339.4</v>
      </c>
      <c r="F32" s="57">
        <v>86.5</v>
      </c>
      <c r="G32" s="56">
        <v>98.5</v>
      </c>
      <c r="H32" s="56">
        <v>5.2</v>
      </c>
      <c r="I32" s="57"/>
      <c r="J32" s="57"/>
      <c r="K32" s="56">
        <v>149.2</v>
      </c>
      <c r="L32" s="57"/>
      <c r="M32" s="56"/>
      <c r="N32" s="56">
        <v>4366.4</v>
      </c>
      <c r="O32" s="58">
        <v>122</v>
      </c>
      <c r="P32" s="218">
        <f t="shared" si="1"/>
        <v>8323.5</v>
      </c>
      <c r="Q32" s="59">
        <f t="shared" si="2"/>
        <v>252.89999999999998</v>
      </c>
    </row>
    <row r="33" spans="1:17" s="60" customFormat="1" ht="15">
      <c r="A33" s="219" t="s">
        <v>132</v>
      </c>
      <c r="B33" s="53">
        <v>2222.6</v>
      </c>
      <c r="C33" s="54">
        <v>1501.5</v>
      </c>
      <c r="D33" s="61">
        <v>442.2</v>
      </c>
      <c r="E33" s="56">
        <f t="shared" si="0"/>
        <v>591.6999999999999</v>
      </c>
      <c r="F33" s="57">
        <v>111.5</v>
      </c>
      <c r="G33" s="56">
        <v>93</v>
      </c>
      <c r="H33" s="56">
        <v>15.8</v>
      </c>
      <c r="I33" s="57"/>
      <c r="J33" s="57"/>
      <c r="K33" s="56">
        <v>371.4</v>
      </c>
      <c r="L33" s="57"/>
      <c r="M33" s="56"/>
      <c r="N33" s="56">
        <v>3607.9</v>
      </c>
      <c r="O33" s="58">
        <v>111</v>
      </c>
      <c r="P33" s="218">
        <f t="shared" si="1"/>
        <v>8476.9</v>
      </c>
      <c r="Q33" s="59">
        <f t="shared" si="2"/>
        <v>480.19999999999993</v>
      </c>
    </row>
    <row r="34" spans="1:17" s="60" customFormat="1" ht="15">
      <c r="A34" s="219" t="s">
        <v>133</v>
      </c>
      <c r="B34" s="53">
        <v>376.9</v>
      </c>
      <c r="C34" s="54">
        <v>1024.3</v>
      </c>
      <c r="D34" s="61">
        <v>0</v>
      </c>
      <c r="E34" s="56">
        <f t="shared" si="0"/>
        <v>61.400000000000006</v>
      </c>
      <c r="F34" s="57">
        <v>18.2</v>
      </c>
      <c r="G34" s="56">
        <v>11</v>
      </c>
      <c r="H34" s="56">
        <v>0</v>
      </c>
      <c r="I34" s="57"/>
      <c r="J34" s="57"/>
      <c r="K34" s="56">
        <v>32.2</v>
      </c>
      <c r="L34" s="57"/>
      <c r="M34" s="56"/>
      <c r="N34" s="56"/>
      <c r="O34" s="58">
        <v>4.9</v>
      </c>
      <c r="P34" s="218">
        <f t="shared" si="1"/>
        <v>1467.5</v>
      </c>
      <c r="Q34" s="59">
        <f t="shared" si="2"/>
        <v>43.2</v>
      </c>
    </row>
    <row r="35" spans="1:17" s="60" customFormat="1" ht="15">
      <c r="A35" s="219" t="s">
        <v>134</v>
      </c>
      <c r="B35" s="53">
        <v>2454.3</v>
      </c>
      <c r="C35" s="54">
        <v>6687.7</v>
      </c>
      <c r="D35" s="61">
        <v>567</v>
      </c>
      <c r="E35" s="56">
        <f t="shared" si="0"/>
        <v>1371.6000000000001</v>
      </c>
      <c r="F35" s="57">
        <v>875</v>
      </c>
      <c r="G35" s="56">
        <v>160.7</v>
      </c>
      <c r="H35" s="56">
        <v>2.9</v>
      </c>
      <c r="I35" s="57"/>
      <c r="J35" s="57"/>
      <c r="K35" s="56">
        <v>333</v>
      </c>
      <c r="L35" s="57"/>
      <c r="M35" s="56"/>
      <c r="N35" s="56">
        <v>609.7</v>
      </c>
      <c r="O35" s="58">
        <v>156.1</v>
      </c>
      <c r="P35" s="218">
        <f t="shared" si="1"/>
        <v>11846.4</v>
      </c>
      <c r="Q35" s="59">
        <f t="shared" si="2"/>
        <v>496.60000000000014</v>
      </c>
    </row>
    <row r="36" spans="1:17" s="60" customFormat="1" ht="15">
      <c r="A36" s="219" t="s">
        <v>135</v>
      </c>
      <c r="B36" s="53">
        <v>1571.3</v>
      </c>
      <c r="C36" s="54">
        <v>1478.5</v>
      </c>
      <c r="D36" s="61">
        <v>259.5</v>
      </c>
      <c r="E36" s="56">
        <f t="shared" si="0"/>
        <v>384.8</v>
      </c>
      <c r="F36" s="57">
        <v>88</v>
      </c>
      <c r="G36" s="56">
        <v>66.5</v>
      </c>
      <c r="H36" s="56">
        <v>36.6</v>
      </c>
      <c r="I36" s="57"/>
      <c r="J36" s="57"/>
      <c r="K36" s="56">
        <v>193.7</v>
      </c>
      <c r="L36" s="57"/>
      <c r="M36" s="56"/>
      <c r="N36" s="56">
        <v>2955.5</v>
      </c>
      <c r="O36" s="58">
        <v>83.7</v>
      </c>
      <c r="P36" s="218">
        <f t="shared" si="1"/>
        <v>6733.3</v>
      </c>
      <c r="Q36" s="59">
        <f t="shared" si="2"/>
        <v>296.8</v>
      </c>
    </row>
    <row r="37" spans="1:17" s="60" customFormat="1" ht="15">
      <c r="A37" s="219" t="s">
        <v>136</v>
      </c>
      <c r="B37" s="53">
        <v>506.1</v>
      </c>
      <c r="C37" s="54">
        <v>1425.4</v>
      </c>
      <c r="D37" s="61">
        <v>324.1</v>
      </c>
      <c r="E37" s="56">
        <f t="shared" si="0"/>
        <v>2202.6</v>
      </c>
      <c r="F37" s="57">
        <v>45.7</v>
      </c>
      <c r="G37" s="56">
        <v>148.3</v>
      </c>
      <c r="H37" s="56">
        <v>12</v>
      </c>
      <c r="I37" s="57"/>
      <c r="J37" s="57">
        <v>1844</v>
      </c>
      <c r="K37" s="56">
        <v>152.6</v>
      </c>
      <c r="L37" s="57"/>
      <c r="M37" s="56"/>
      <c r="N37" s="56">
        <v>5</v>
      </c>
      <c r="O37" s="58">
        <v>164.2</v>
      </c>
      <c r="P37" s="218">
        <f t="shared" si="1"/>
        <v>4627.4</v>
      </c>
      <c r="Q37" s="59">
        <f t="shared" si="2"/>
        <v>2156.9</v>
      </c>
    </row>
    <row r="38" spans="1:17" s="60" customFormat="1" ht="15">
      <c r="A38" s="219" t="s">
        <v>137</v>
      </c>
      <c r="B38" s="53">
        <v>1053.1</v>
      </c>
      <c r="C38" s="54">
        <v>244.9</v>
      </c>
      <c r="D38" s="61">
        <v>501.1</v>
      </c>
      <c r="E38" s="56">
        <f t="shared" si="0"/>
        <v>75.5</v>
      </c>
      <c r="F38" s="57">
        <v>20.7</v>
      </c>
      <c r="G38" s="56">
        <v>13.1</v>
      </c>
      <c r="H38" s="56">
        <v>3.7</v>
      </c>
      <c r="I38" s="57"/>
      <c r="J38" s="57"/>
      <c r="K38" s="56">
        <v>38</v>
      </c>
      <c r="L38" s="57"/>
      <c r="M38" s="56"/>
      <c r="N38" s="56">
        <v>69.4</v>
      </c>
      <c r="O38" s="58">
        <v>24.9</v>
      </c>
      <c r="P38" s="218">
        <f t="shared" si="1"/>
        <v>1968.9</v>
      </c>
      <c r="Q38" s="59">
        <f t="shared" si="2"/>
        <v>54.8</v>
      </c>
    </row>
    <row r="39" spans="1:17" s="60" customFormat="1" ht="15">
      <c r="A39" s="219" t="s">
        <v>138</v>
      </c>
      <c r="B39" s="53">
        <v>2253.4</v>
      </c>
      <c r="C39" s="54">
        <v>2450</v>
      </c>
      <c r="D39" s="61">
        <v>783.6</v>
      </c>
      <c r="E39" s="56">
        <f t="shared" si="0"/>
        <v>276.2</v>
      </c>
      <c r="F39" s="57">
        <v>47.4</v>
      </c>
      <c r="G39" s="56">
        <v>119.9</v>
      </c>
      <c r="H39" s="56">
        <v>14.9</v>
      </c>
      <c r="I39" s="57"/>
      <c r="J39" s="57"/>
      <c r="K39" s="56">
        <v>94</v>
      </c>
      <c r="L39" s="57"/>
      <c r="M39" s="56"/>
      <c r="N39" s="56">
        <v>21.7</v>
      </c>
      <c r="O39" s="58">
        <v>124.9</v>
      </c>
      <c r="P39" s="218">
        <f t="shared" si="1"/>
        <v>5909.8</v>
      </c>
      <c r="Q39" s="59">
        <f t="shared" si="2"/>
        <v>228.79999999999998</v>
      </c>
    </row>
    <row r="40" spans="1:17" s="60" customFormat="1" ht="15">
      <c r="A40" s="219" t="s">
        <v>139</v>
      </c>
      <c r="B40" s="53">
        <v>1376.5</v>
      </c>
      <c r="C40" s="54">
        <v>1783.4</v>
      </c>
      <c r="D40" s="61">
        <v>687</v>
      </c>
      <c r="E40" s="56">
        <f t="shared" si="0"/>
        <v>250.79999999999998</v>
      </c>
      <c r="F40" s="57">
        <v>52.9</v>
      </c>
      <c r="G40" s="56">
        <v>59.3</v>
      </c>
      <c r="H40" s="56">
        <v>6.6</v>
      </c>
      <c r="I40" s="57"/>
      <c r="J40" s="57"/>
      <c r="K40" s="56">
        <v>132</v>
      </c>
      <c r="L40" s="57"/>
      <c r="M40" s="56"/>
      <c r="N40" s="56"/>
      <c r="O40" s="58">
        <v>64.3</v>
      </c>
      <c r="P40" s="218">
        <f t="shared" si="1"/>
        <v>4162</v>
      </c>
      <c r="Q40" s="59">
        <f t="shared" si="2"/>
        <v>197.89999999999998</v>
      </c>
    </row>
    <row r="41" spans="1:17" s="60" customFormat="1" ht="15">
      <c r="A41" s="219" t="s">
        <v>140</v>
      </c>
      <c r="B41" s="53">
        <v>1965.4</v>
      </c>
      <c r="C41" s="54">
        <v>529.3</v>
      </c>
      <c r="D41" s="61">
        <v>1289</v>
      </c>
      <c r="E41" s="56">
        <f t="shared" si="0"/>
        <v>285.7</v>
      </c>
      <c r="F41" s="57">
        <v>47.5</v>
      </c>
      <c r="G41" s="56">
        <v>86.4</v>
      </c>
      <c r="H41" s="56">
        <v>28</v>
      </c>
      <c r="I41" s="57"/>
      <c r="J41" s="57"/>
      <c r="K41" s="56">
        <v>123.8</v>
      </c>
      <c r="L41" s="57"/>
      <c r="M41" s="56"/>
      <c r="N41" s="56">
        <v>12.5</v>
      </c>
      <c r="O41" s="58">
        <v>90</v>
      </c>
      <c r="P41" s="218">
        <f t="shared" si="1"/>
        <v>4171.9</v>
      </c>
      <c r="Q41" s="59">
        <f t="shared" si="2"/>
        <v>238.2</v>
      </c>
    </row>
    <row r="42" spans="1:17" s="60" customFormat="1" ht="15">
      <c r="A42" s="219" t="s">
        <v>141</v>
      </c>
      <c r="B42" s="53">
        <v>2010.2</v>
      </c>
      <c r="C42" s="54">
        <v>3042.7</v>
      </c>
      <c r="D42" s="61">
        <v>1528.6</v>
      </c>
      <c r="E42" s="56">
        <f t="shared" si="0"/>
        <v>596.2</v>
      </c>
      <c r="F42" s="57">
        <v>85</v>
      </c>
      <c r="G42" s="56">
        <v>74.9</v>
      </c>
      <c r="H42" s="56">
        <v>24.1</v>
      </c>
      <c r="I42" s="57"/>
      <c r="J42" s="57"/>
      <c r="K42" s="56">
        <v>412.2</v>
      </c>
      <c r="L42" s="57"/>
      <c r="M42" s="56"/>
      <c r="N42" s="56">
        <v>11.7</v>
      </c>
      <c r="O42" s="58">
        <v>62.4</v>
      </c>
      <c r="P42" s="218">
        <f t="shared" si="1"/>
        <v>7251.799999999999</v>
      </c>
      <c r="Q42" s="59">
        <f t="shared" si="2"/>
        <v>511.20000000000005</v>
      </c>
    </row>
    <row r="43" spans="1:17" s="60" customFormat="1" ht="15">
      <c r="A43" s="219" t="s">
        <v>142</v>
      </c>
      <c r="B43" s="53">
        <v>788.5</v>
      </c>
      <c r="C43" s="54">
        <v>1036.7</v>
      </c>
      <c r="D43" s="61">
        <v>361</v>
      </c>
      <c r="E43" s="56">
        <f t="shared" si="0"/>
        <v>153.9</v>
      </c>
      <c r="F43" s="57">
        <v>29</v>
      </c>
      <c r="G43" s="56">
        <v>43.9</v>
      </c>
      <c r="H43" s="56">
        <v>23.9</v>
      </c>
      <c r="I43" s="57"/>
      <c r="J43" s="57"/>
      <c r="K43" s="56">
        <v>57.1</v>
      </c>
      <c r="L43" s="57"/>
      <c r="M43" s="56"/>
      <c r="N43" s="56"/>
      <c r="O43" s="58">
        <v>46.8</v>
      </c>
      <c r="P43" s="218">
        <f t="shared" si="1"/>
        <v>2386.9</v>
      </c>
      <c r="Q43" s="59">
        <f t="shared" si="2"/>
        <v>124.9</v>
      </c>
    </row>
    <row r="44" spans="1:17" s="60" customFormat="1" ht="15">
      <c r="A44" s="219" t="s">
        <v>143</v>
      </c>
      <c r="B44" s="53">
        <v>523.5</v>
      </c>
      <c r="C44" s="54">
        <v>109.9</v>
      </c>
      <c r="D44" s="61">
        <v>527.6</v>
      </c>
      <c r="E44" s="56">
        <f t="shared" si="0"/>
        <v>85.3</v>
      </c>
      <c r="F44" s="57">
        <v>21.6</v>
      </c>
      <c r="G44" s="56">
        <v>11.4</v>
      </c>
      <c r="H44" s="56">
        <v>3.3</v>
      </c>
      <c r="I44" s="57"/>
      <c r="J44" s="57"/>
      <c r="K44" s="56">
        <v>49</v>
      </c>
      <c r="L44" s="57"/>
      <c r="M44" s="56"/>
      <c r="N44" s="56"/>
      <c r="O44" s="58">
        <v>10</v>
      </c>
      <c r="P44" s="218">
        <f t="shared" si="1"/>
        <v>1256.3</v>
      </c>
      <c r="Q44" s="59">
        <f t="shared" si="2"/>
        <v>63.699999999999996</v>
      </c>
    </row>
    <row r="45" spans="1:17" s="60" customFormat="1" ht="15">
      <c r="A45" s="219" t="s">
        <v>144</v>
      </c>
      <c r="B45" s="53">
        <v>773.3</v>
      </c>
      <c r="C45" s="54">
        <v>821.4</v>
      </c>
      <c r="D45" s="61">
        <v>305.6</v>
      </c>
      <c r="E45" s="56">
        <f t="shared" si="0"/>
        <v>120.8</v>
      </c>
      <c r="F45" s="57">
        <v>20.9</v>
      </c>
      <c r="G45" s="56">
        <v>15.8</v>
      </c>
      <c r="H45" s="56">
        <v>0</v>
      </c>
      <c r="I45" s="57"/>
      <c r="J45" s="57"/>
      <c r="K45" s="56">
        <v>84.1</v>
      </c>
      <c r="L45" s="57"/>
      <c r="M45" s="56"/>
      <c r="N45" s="56"/>
      <c r="O45" s="58">
        <v>11.7</v>
      </c>
      <c r="P45" s="218">
        <f t="shared" si="1"/>
        <v>2032.8</v>
      </c>
      <c r="Q45" s="59">
        <f t="shared" si="2"/>
        <v>99.9</v>
      </c>
    </row>
    <row r="46" spans="1:17" s="60" customFormat="1" ht="15">
      <c r="A46" s="219" t="s">
        <v>145</v>
      </c>
      <c r="B46" s="53">
        <v>647.6</v>
      </c>
      <c r="C46" s="54">
        <v>211.3</v>
      </c>
      <c r="D46" s="61">
        <v>667.6</v>
      </c>
      <c r="E46" s="56">
        <f t="shared" si="0"/>
        <v>135.7</v>
      </c>
      <c r="F46" s="57">
        <v>33.8</v>
      </c>
      <c r="G46" s="56">
        <v>21</v>
      </c>
      <c r="H46" s="56">
        <v>5</v>
      </c>
      <c r="I46" s="57"/>
      <c r="J46" s="57"/>
      <c r="K46" s="56">
        <v>75.9</v>
      </c>
      <c r="L46" s="57"/>
      <c r="M46" s="56"/>
      <c r="N46" s="56">
        <v>44.3</v>
      </c>
      <c r="O46" s="58">
        <v>18.5</v>
      </c>
      <c r="P46" s="218">
        <f t="shared" si="1"/>
        <v>1724.9999999999998</v>
      </c>
      <c r="Q46" s="59">
        <f t="shared" si="2"/>
        <v>101.89999999999999</v>
      </c>
    </row>
    <row r="47" spans="1:17" s="60" customFormat="1" ht="15">
      <c r="A47" s="219" t="s">
        <v>146</v>
      </c>
      <c r="B47" s="53">
        <v>2174.6</v>
      </c>
      <c r="C47" s="54">
        <v>3609.7</v>
      </c>
      <c r="D47" s="61">
        <v>866.8</v>
      </c>
      <c r="E47" s="56">
        <f t="shared" si="0"/>
        <v>594.6999999999999</v>
      </c>
      <c r="F47" s="57">
        <v>99.5</v>
      </c>
      <c r="G47" s="56">
        <v>115.4</v>
      </c>
      <c r="H47" s="56">
        <v>13.9</v>
      </c>
      <c r="I47" s="57"/>
      <c r="J47" s="57"/>
      <c r="K47" s="56">
        <v>365.9</v>
      </c>
      <c r="L47" s="57"/>
      <c r="M47" s="56"/>
      <c r="N47" s="56">
        <v>117.1</v>
      </c>
      <c r="O47" s="58">
        <v>126.7</v>
      </c>
      <c r="P47" s="218">
        <f t="shared" si="1"/>
        <v>7489.599999999999</v>
      </c>
      <c r="Q47" s="59">
        <f t="shared" si="2"/>
        <v>495.19999999999993</v>
      </c>
    </row>
    <row r="48" spans="1:17" s="60" customFormat="1" ht="15">
      <c r="A48" s="219" t="s">
        <v>147</v>
      </c>
      <c r="B48" s="53">
        <v>1125.6</v>
      </c>
      <c r="C48" s="54">
        <v>1430</v>
      </c>
      <c r="D48" s="61">
        <v>417.5</v>
      </c>
      <c r="E48" s="56">
        <f t="shared" si="0"/>
        <v>174.70000000000002</v>
      </c>
      <c r="F48" s="57">
        <v>31</v>
      </c>
      <c r="G48" s="56">
        <v>50.4</v>
      </c>
      <c r="H48" s="56">
        <v>0.4</v>
      </c>
      <c r="I48" s="57"/>
      <c r="J48" s="57"/>
      <c r="K48" s="56">
        <v>92.9</v>
      </c>
      <c r="L48" s="57"/>
      <c r="M48" s="56"/>
      <c r="N48" s="56">
        <v>1.7</v>
      </c>
      <c r="O48" s="58">
        <v>59</v>
      </c>
      <c r="P48" s="218">
        <f t="shared" si="1"/>
        <v>3208.5</v>
      </c>
      <c r="Q48" s="59">
        <f t="shared" si="2"/>
        <v>143.70000000000002</v>
      </c>
    </row>
    <row r="49" spans="1:17" s="60" customFormat="1" ht="15">
      <c r="A49" s="219" t="s">
        <v>148</v>
      </c>
      <c r="B49" s="53">
        <v>520.8</v>
      </c>
      <c r="C49" s="54">
        <v>949.5</v>
      </c>
      <c r="D49" s="61">
        <v>426.4</v>
      </c>
      <c r="E49" s="56">
        <f t="shared" si="0"/>
        <v>197.3</v>
      </c>
      <c r="F49" s="57">
        <v>24.7</v>
      </c>
      <c r="G49" s="56">
        <v>50</v>
      </c>
      <c r="H49" s="56">
        <v>26.2</v>
      </c>
      <c r="I49" s="57"/>
      <c r="J49" s="57"/>
      <c r="K49" s="56">
        <v>96.4</v>
      </c>
      <c r="L49" s="57"/>
      <c r="M49" s="56"/>
      <c r="N49" s="56">
        <v>3.3</v>
      </c>
      <c r="O49" s="58">
        <v>53.9</v>
      </c>
      <c r="P49" s="218">
        <f t="shared" si="1"/>
        <v>2151.2000000000003</v>
      </c>
      <c r="Q49" s="59">
        <f t="shared" si="2"/>
        <v>172.60000000000002</v>
      </c>
    </row>
    <row r="50" spans="1:17" s="60" customFormat="1" ht="15">
      <c r="A50" s="219" t="s">
        <v>149</v>
      </c>
      <c r="B50" s="53">
        <v>695.2</v>
      </c>
      <c r="C50" s="54">
        <v>370.9</v>
      </c>
      <c r="D50" s="61">
        <v>880.6</v>
      </c>
      <c r="E50" s="56">
        <f t="shared" si="0"/>
        <v>145.3</v>
      </c>
      <c r="F50" s="57">
        <v>37.5</v>
      </c>
      <c r="G50" s="56">
        <v>11.9</v>
      </c>
      <c r="H50" s="56">
        <v>3.4</v>
      </c>
      <c r="I50" s="57"/>
      <c r="J50" s="57"/>
      <c r="K50" s="56">
        <v>92.5</v>
      </c>
      <c r="L50" s="57"/>
      <c r="M50" s="56"/>
      <c r="N50" s="56"/>
      <c r="O50" s="58">
        <v>22.2</v>
      </c>
      <c r="P50" s="218">
        <f t="shared" si="1"/>
        <v>2114.2</v>
      </c>
      <c r="Q50" s="59">
        <f t="shared" si="2"/>
        <v>107.80000000000001</v>
      </c>
    </row>
    <row r="51" spans="1:17" s="60" customFormat="1" ht="15">
      <c r="A51" s="219" t="s">
        <v>150</v>
      </c>
      <c r="B51" s="53">
        <v>1921.1</v>
      </c>
      <c r="C51" s="54">
        <v>1801.8</v>
      </c>
      <c r="D51" s="61">
        <v>688.2</v>
      </c>
      <c r="E51" s="56">
        <f t="shared" si="0"/>
        <v>325.4</v>
      </c>
      <c r="F51" s="57">
        <v>50.1</v>
      </c>
      <c r="G51" s="56">
        <v>96.6</v>
      </c>
      <c r="H51" s="56">
        <v>24.7</v>
      </c>
      <c r="I51" s="57"/>
      <c r="J51" s="57"/>
      <c r="K51" s="56">
        <v>154</v>
      </c>
      <c r="L51" s="57"/>
      <c r="M51" s="56"/>
      <c r="N51" s="56">
        <v>4.2</v>
      </c>
      <c r="O51" s="58">
        <v>124.6</v>
      </c>
      <c r="P51" s="218">
        <f t="shared" si="1"/>
        <v>4865.3</v>
      </c>
      <c r="Q51" s="59">
        <f t="shared" si="2"/>
        <v>275.29999999999995</v>
      </c>
    </row>
    <row r="52" spans="1:17" s="60" customFormat="1" ht="15">
      <c r="A52" s="219" t="s">
        <v>151</v>
      </c>
      <c r="B52" s="53">
        <v>946.7</v>
      </c>
      <c r="C52" s="54">
        <v>290.7</v>
      </c>
      <c r="D52" s="61">
        <v>805.9</v>
      </c>
      <c r="E52" s="56">
        <f t="shared" si="0"/>
        <v>159.1</v>
      </c>
      <c r="F52" s="57">
        <v>32.4</v>
      </c>
      <c r="G52" s="56">
        <v>40.2</v>
      </c>
      <c r="H52" s="56">
        <v>14.4</v>
      </c>
      <c r="I52" s="57"/>
      <c r="J52" s="57"/>
      <c r="K52" s="56">
        <v>72.1</v>
      </c>
      <c r="L52" s="57"/>
      <c r="M52" s="56"/>
      <c r="N52" s="56">
        <v>2.5</v>
      </c>
      <c r="O52" s="58">
        <v>43.3</v>
      </c>
      <c r="P52" s="218">
        <f t="shared" si="1"/>
        <v>2248.2000000000003</v>
      </c>
      <c r="Q52" s="59">
        <f t="shared" si="2"/>
        <v>126.69999999999999</v>
      </c>
    </row>
    <row r="53" spans="1:17" s="60" customFormat="1" ht="15">
      <c r="A53" s="219" t="s">
        <v>152</v>
      </c>
      <c r="B53" s="53">
        <v>646.5</v>
      </c>
      <c r="C53" s="54">
        <v>194.3</v>
      </c>
      <c r="D53" s="61">
        <v>267.1</v>
      </c>
      <c r="E53" s="56">
        <f t="shared" si="0"/>
        <v>106.39999999999999</v>
      </c>
      <c r="F53" s="57">
        <v>24.8</v>
      </c>
      <c r="G53" s="56">
        <v>14.4</v>
      </c>
      <c r="H53" s="56">
        <v>0.1</v>
      </c>
      <c r="I53" s="57"/>
      <c r="J53" s="57"/>
      <c r="K53" s="56">
        <v>67.1</v>
      </c>
      <c r="L53" s="57"/>
      <c r="M53" s="56"/>
      <c r="N53" s="56"/>
      <c r="O53" s="58">
        <v>17.9</v>
      </c>
      <c r="P53" s="218">
        <f t="shared" si="1"/>
        <v>1232.2</v>
      </c>
      <c r="Q53" s="59">
        <f t="shared" si="2"/>
        <v>81.6</v>
      </c>
    </row>
    <row r="54" spans="1:17" s="60" customFormat="1" ht="15">
      <c r="A54" s="219" t="s">
        <v>153</v>
      </c>
      <c r="B54" s="53">
        <v>602.3</v>
      </c>
      <c r="C54" s="54">
        <v>579.1</v>
      </c>
      <c r="D54" s="61">
        <v>431.4</v>
      </c>
      <c r="E54" s="56">
        <f>F54+G54+I54+J54+K54+H54</f>
        <v>212.2</v>
      </c>
      <c r="F54" s="57">
        <v>29.2</v>
      </c>
      <c r="G54" s="56">
        <v>26.8</v>
      </c>
      <c r="H54" s="56">
        <v>5.2</v>
      </c>
      <c r="I54" s="57"/>
      <c r="J54" s="57"/>
      <c r="K54" s="56">
        <v>151</v>
      </c>
      <c r="L54" s="57"/>
      <c r="M54" s="56"/>
      <c r="N54" s="56">
        <v>45.2</v>
      </c>
      <c r="O54" s="58">
        <v>32.7</v>
      </c>
      <c r="P54" s="218">
        <f t="shared" si="1"/>
        <v>1902.8999999999999</v>
      </c>
      <c r="Q54" s="59">
        <f t="shared" si="2"/>
        <v>183</v>
      </c>
    </row>
    <row r="55" spans="1:16" s="60" customFormat="1" ht="15.75" thickBot="1">
      <c r="A55" s="220" t="s">
        <v>154</v>
      </c>
      <c r="B55" s="62"/>
      <c r="C55" s="63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>
        <v>72616.7</v>
      </c>
      <c r="O55" s="66"/>
      <c r="P55" s="218">
        <f t="shared" si="1"/>
        <v>72616.7</v>
      </c>
    </row>
    <row r="56" spans="1:17" s="74" customFormat="1" ht="15.75" thickBot="1">
      <c r="A56" s="67" t="s">
        <v>155</v>
      </c>
      <c r="B56" s="68">
        <f aca="true" t="shared" si="3" ref="B56:Q56">SUM(B10:B55)</f>
        <v>93935.50000000003</v>
      </c>
      <c r="C56" s="69">
        <f t="shared" si="3"/>
        <v>173905.69999999992</v>
      </c>
      <c r="D56" s="70">
        <f t="shared" si="3"/>
        <v>21042.200000000008</v>
      </c>
      <c r="E56" s="71">
        <f t="shared" si="3"/>
        <v>60229.19999999998</v>
      </c>
      <c r="F56" s="71">
        <f t="shared" si="3"/>
        <v>30834.100000000006</v>
      </c>
      <c r="G56" s="71">
        <f t="shared" si="3"/>
        <v>8903.699999999997</v>
      </c>
      <c r="H56" s="71">
        <f t="shared" si="3"/>
        <v>1317.4000000000003</v>
      </c>
      <c r="I56" s="71">
        <f t="shared" si="3"/>
        <v>339.8</v>
      </c>
      <c r="J56" s="71">
        <f t="shared" si="3"/>
        <v>3004</v>
      </c>
      <c r="K56" s="71">
        <f t="shared" si="3"/>
        <v>15830.2</v>
      </c>
      <c r="L56" s="71">
        <f t="shared" si="3"/>
        <v>0</v>
      </c>
      <c r="M56" s="71">
        <f t="shared" si="3"/>
        <v>0</v>
      </c>
      <c r="N56" s="71">
        <f t="shared" si="3"/>
        <v>103623</v>
      </c>
      <c r="O56" s="72">
        <f t="shared" si="3"/>
        <v>9037.8</v>
      </c>
      <c r="P56" s="73">
        <f t="shared" si="3"/>
        <v>461773.4</v>
      </c>
      <c r="Q56" s="216">
        <f t="shared" si="3"/>
        <v>29395.100000000002</v>
      </c>
    </row>
    <row r="57" ht="12.75">
      <c r="A57" s="75"/>
    </row>
    <row r="58" spans="1:15" ht="12.75">
      <c r="A58" s="75"/>
      <c r="D58" s="109">
        <f>C56+D56+F58</f>
        <v>194947.89999999994</v>
      </c>
      <c r="F58" s="76"/>
      <c r="J58" s="76"/>
      <c r="O58" s="76"/>
    </row>
    <row r="59" ht="12.75">
      <c r="A59" s="75"/>
    </row>
    <row r="60" ht="12.75">
      <c r="A60" s="75"/>
    </row>
    <row r="61" ht="12.75">
      <c r="A61" s="75"/>
    </row>
    <row r="62" ht="12.75">
      <c r="A62" s="75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60"/>
    </row>
    <row r="71" ht="12.75">
      <c r="A71" s="60"/>
    </row>
    <row r="72" ht="12.75">
      <c r="A72" s="60"/>
    </row>
    <row r="73" ht="12.75">
      <c r="A73" s="60"/>
    </row>
    <row r="74" ht="12.75">
      <c r="A74" s="60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  <row r="89" ht="12.75">
      <c r="A89" s="60"/>
    </row>
    <row r="90" ht="12.75">
      <c r="A90" s="60"/>
    </row>
    <row r="91" ht="12.75">
      <c r="A91" s="60"/>
    </row>
    <row r="92" ht="12.75">
      <c r="A92" s="60"/>
    </row>
    <row r="93" ht="12.75">
      <c r="A93" s="60"/>
    </row>
    <row r="94" ht="12.75">
      <c r="A94" s="60"/>
    </row>
    <row r="95" ht="12.75">
      <c r="A95" s="60"/>
    </row>
    <row r="96" ht="12.75">
      <c r="A96" s="60"/>
    </row>
  </sheetData>
  <mergeCells count="19">
    <mergeCell ref="R6:R9"/>
    <mergeCell ref="B7:B9"/>
    <mergeCell ref="C7:C9"/>
    <mergeCell ref="D7:D9"/>
    <mergeCell ref="E7:E9"/>
    <mergeCell ref="F7:M7"/>
    <mergeCell ref="N7:N9"/>
    <mergeCell ref="F8:F9"/>
    <mergeCell ref="G8:G9"/>
    <mergeCell ref="H8:H9"/>
    <mergeCell ref="A4:P4"/>
    <mergeCell ref="A6:A9"/>
    <mergeCell ref="B6:N6"/>
    <mergeCell ref="O6:O9"/>
    <mergeCell ref="P6:P9"/>
    <mergeCell ref="I8:J8"/>
    <mergeCell ref="K8:K9"/>
    <mergeCell ref="L8:L9"/>
    <mergeCell ref="M8:M9"/>
  </mergeCells>
  <printOptions/>
  <pageMargins left="1.48" right="0.3937007874015748" top="0.5905511811023623" bottom="0.5905511811023623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turlo</cp:lastModifiedBy>
  <cp:lastPrinted>2004-01-29T12:21:57Z</cp:lastPrinted>
  <dcterms:created xsi:type="dcterms:W3CDTF">2003-12-10T21:35:36Z</dcterms:created>
  <dcterms:modified xsi:type="dcterms:W3CDTF">2004-01-29T12:22:58Z</dcterms:modified>
  <cp:category/>
  <cp:version/>
  <cp:contentType/>
  <cp:contentStatus/>
</cp:coreProperties>
</file>