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'Лист1'!$A$1:$K$155</definedName>
    <definedName name="_xlnm.Print_Area" localSheetId="1">'Лист2'!$A$1:$K$118</definedName>
  </definedNames>
  <calcPr fullCalcOnLoad="1" fullPrecision="0"/>
</workbook>
</file>

<file path=xl/sharedStrings.xml><?xml version="1.0" encoding="utf-8"?>
<sst xmlns="http://schemas.openxmlformats.org/spreadsheetml/2006/main" count="456" uniqueCount="185">
  <si>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</si>
  <si>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</si>
  <si>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</si>
  <si>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</si>
  <si>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</si>
  <si>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</si>
  <si>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</si>
  <si>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</si>
  <si>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</si>
  <si>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</si>
  <si>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</si>
  <si>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</si>
  <si>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</si>
  <si>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</si>
  <si>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</si>
  <si>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</si>
  <si>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</si>
  <si>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</si>
  <si>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</si>
  <si>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</si>
  <si>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</si>
  <si>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</si>
  <si>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</si>
  <si>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</si>
  <si>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</si>
  <si>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</si>
  <si>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</si>
  <si>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</si>
  <si>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</si>
  <si>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</si>
  <si>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</si>
  <si>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</si>
  <si>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</si>
  <si>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</si>
  <si>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</si>
  <si>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</si>
  <si>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</si>
  <si>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</si>
  <si>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</si>
  <si>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</si>
  <si>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</si>
  <si>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</si>
  <si>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</si>
  <si>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</si>
  <si>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</si>
  <si>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</si>
  <si>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</si>
  <si>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</si>
  <si>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</si>
  <si>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</si>
  <si>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</si>
  <si>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</si>
  <si>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</si>
  <si>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</si>
  <si>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</si>
  <si>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</si>
  <si>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</si>
  <si>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</si>
  <si>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</si>
  <si>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</si>
  <si>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</si>
  <si>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</si>
  <si>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</si>
  <si>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</si>
  <si>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</si>
  <si>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</si>
  <si>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</si>
  <si>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</si>
  <si>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</si>
  <si>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</si>
  <si>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</si>
  <si>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</si>
  <si>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</si>
  <si>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</si>
  <si>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</si>
  <si>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</si>
  <si>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</si>
  <si>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</si>
  <si>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</si>
  <si>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</si>
  <si>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</si>
  <si>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</si>
  <si>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</si>
  <si>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</si>
  <si>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</si>
  <si>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</si>
  <si>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</si>
  <si>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</si>
  <si>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</si>
  <si>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</si>
  <si>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</si>
  <si>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</si>
  <si>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</si>
  <si>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</si>
  <si>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</si>
  <si>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</si>
  <si>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</si>
  <si>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</si>
  <si>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</si>
  <si>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</si>
  <si>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</si>
  <si>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</si>
  <si>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</si>
  <si>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</si>
  <si>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</si>
  <si>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</si>
  <si>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</si>
  <si>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</si>
  <si>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</si>
  <si>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</si>
  <si>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</si>
  <si>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</si>
  <si>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</si>
  <si>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</si>
  <si>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</si>
  <si>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</si>
  <si>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</si>
  <si>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</si>
  <si>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</si>
  <si>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</si>
  <si>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</si>
  <si>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</si>
  <si>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</si>
  <si>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</si>
  <si>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</si>
  <si>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</si>
  <si>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</si>
  <si>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</si>
  <si>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</si>
  <si>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</si>
  <si>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</si>
  <si>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</si>
  <si>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</si>
  <si>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</si>
  <si>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</si>
  <si>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</si>
  <si>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</si>
  <si>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</si>
  <si>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</si>
  <si>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</si>
  <si>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</si>
  <si>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</si>
  <si>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</si>
  <si>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</si>
  <si>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</si>
  <si>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</si>
  <si>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</si>
  <si>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</si>
  <si>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</si>
  <si>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</si>
  <si>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</si>
  <si>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</si>
  <si>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</si>
  <si>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</si>
  <si>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</si>
  <si>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</si>
  <si>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</si>
  <si>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</si>
  <si>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</si>
  <si>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</si>
  <si>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</si>
  <si>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</si>
  <si>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</si>
  <si>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</si>
  <si>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</si>
  <si>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</si>
  <si>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</si>
  <si>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</si>
  <si>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</si>
  <si>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на 2007 год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</si>
  <si>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</si>
  <si>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</si>
  <si>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</si>
  <si>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</si>
  <si>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</si>
  <si>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</si>
  <si>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</si>
  <si>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Субвенция из государственного бюджета местным бюджетам на строительство и развитие сети метрополитенов (включая погашение задолженности за выполненные работы)</t>
  </si>
  <si>
    <t>з/п2006</t>
  </si>
  <si>
    <t>з/п2007</t>
  </si>
  <si>
    <t>об исполнении областного бюджета за 1 полугодие 2007 года</t>
  </si>
  <si>
    <t>Субвенция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</si>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</sst>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 shrinkToFit="1"/>
    </xf>
    <xf numFmtId="49" fontId="6" fillId="3" borderId="41" xfId="0" applyNumberFormat="1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" fontId="6" fillId="3" borderId="7" xfId="0" applyNumberFormat="1" applyFont="1" applyFill="1" applyBorder="1" applyAlignment="1">
      <alignment horizontal="right"/>
    </xf>
    <xf numFmtId="172" fontId="5" fillId="0" borderId="26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7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11" xfId="19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3"/>
  <sheetViews>
    <sheetView tabSelected="1" view="pageBreakPreview" zoomScale="70" zoomScaleNormal="75" zoomScaleSheetLayoutView="70" workbookViewId="0" topLeftCell="A1">
      <pane xSplit="1" ySplit="10" topLeftCell="B14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54" sqref="J154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37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2539062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9:11" ht="15">
      <c r="I1" s="323" t="s">
        <v>129</v>
      </c>
      <c r="J1" s="323"/>
      <c r="K1" s="323"/>
    </row>
    <row r="2" spans="9:11" ht="15">
      <c r="I2" s="323" t="s">
        <v>128</v>
      </c>
      <c r="J2" s="323"/>
      <c r="K2" s="323"/>
    </row>
    <row r="3" spans="9:11" ht="15">
      <c r="I3" s="323" t="s">
        <v>130</v>
      </c>
      <c r="J3" s="323"/>
      <c r="K3" s="323"/>
    </row>
    <row r="4" spans="1:11" ht="14.25">
      <c r="A4" s="325" t="s">
        <v>112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52" customFormat="1" ht="18" customHeight="1">
      <c r="A5" s="324" t="s">
        <v>180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2:11" s="52" customFormat="1" ht="15.75" customHeight="1">
      <c r="B6" s="291"/>
      <c r="C6" s="292"/>
      <c r="D6" s="292"/>
      <c r="E6" s="293"/>
      <c r="F6" s="292"/>
      <c r="G6" s="292"/>
      <c r="H6" s="294"/>
      <c r="I6" s="292"/>
      <c r="J6" s="295"/>
      <c r="K6" s="293" t="s">
        <v>0</v>
      </c>
    </row>
    <row r="7" spans="1:11" s="52" customFormat="1" ht="18.75" customHeight="1">
      <c r="A7" s="263"/>
      <c r="B7" s="264"/>
      <c r="C7" s="326" t="s">
        <v>1</v>
      </c>
      <c r="D7" s="327"/>
      <c r="E7" s="327"/>
      <c r="F7" s="328" t="s">
        <v>66</v>
      </c>
      <c r="G7" s="328"/>
      <c r="H7" s="328"/>
      <c r="I7" s="329" t="s">
        <v>2</v>
      </c>
      <c r="J7" s="329"/>
      <c r="K7" s="329"/>
    </row>
    <row r="8" spans="1:11" s="52" customFormat="1" ht="1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169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169</v>
      </c>
      <c r="D10" s="177"/>
      <c r="E10" s="178"/>
      <c r="F10" s="177"/>
      <c r="G10" s="177"/>
      <c r="H10" s="178"/>
      <c r="I10" s="177" t="s">
        <v>169</v>
      </c>
      <c r="J10" s="177"/>
      <c r="K10" s="201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2" s="25" customFormat="1" ht="30" customHeight="1">
      <c r="A12" s="141" t="s">
        <v>13</v>
      </c>
      <c r="B12" s="31"/>
      <c r="C12" s="32">
        <f>SUM(C13:C21)</f>
        <v>1080766700</v>
      </c>
      <c r="D12" s="32">
        <f>SUM(D13:D21)</f>
        <v>558650574</v>
      </c>
      <c r="E12" s="88">
        <f>D12/C12*100</f>
        <v>51.7</v>
      </c>
      <c r="F12" s="32">
        <f>F19+F15</f>
        <v>49395000</v>
      </c>
      <c r="G12" s="32">
        <f>G19+G15+G21</f>
        <v>25409691</v>
      </c>
      <c r="H12" s="88">
        <f>G12/F12*100</f>
        <v>51.4</v>
      </c>
      <c r="I12" s="32">
        <f>C12+F12</f>
        <v>1130161700</v>
      </c>
      <c r="J12" s="32">
        <f>D12+G12</f>
        <v>584060265</v>
      </c>
      <c r="K12" s="88">
        <f>J12/I12*100</f>
        <v>51.7</v>
      </c>
      <c r="L12" s="365" t="b">
        <f>D12+G12=J12</f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2" s="21" customFormat="1" ht="18" customHeight="1">
      <c r="A13" s="142" t="s">
        <v>86</v>
      </c>
      <c r="B13" s="76">
        <v>11010000</v>
      </c>
      <c r="C13" s="208">
        <v>916856700</v>
      </c>
      <c r="D13" s="28">
        <v>467766617</v>
      </c>
      <c r="E13" s="85">
        <f>D13/C13*100</f>
        <v>51</v>
      </c>
      <c r="F13" s="28"/>
      <c r="G13" s="28"/>
      <c r="H13" s="85"/>
      <c r="I13" s="28">
        <f aca="true" t="shared" si="0" ref="I13:J85">C13+F13</f>
        <v>916856700</v>
      </c>
      <c r="J13" s="28">
        <f>D13+G13</f>
        <v>467766617</v>
      </c>
      <c r="K13" s="85">
        <f>J13/I13*100</f>
        <v>51</v>
      </c>
      <c r="L13" s="365" t="b">
        <f aca="true" t="shared" si="1" ref="L13:L76">D13+G13=J13</f>
        <v>1</v>
      </c>
    </row>
    <row r="14" spans="1:12" s="21" customFormat="1" ht="15">
      <c r="A14" s="142" t="s">
        <v>14</v>
      </c>
      <c r="B14" s="72">
        <v>11020000</v>
      </c>
      <c r="C14" s="29">
        <v>16100000</v>
      </c>
      <c r="D14" s="29">
        <v>15573100</v>
      </c>
      <c r="E14" s="85">
        <f>D14/C14*100</f>
        <v>96.7</v>
      </c>
      <c r="F14" s="28"/>
      <c r="G14" s="28"/>
      <c r="H14" s="85"/>
      <c r="I14" s="28">
        <f>C14+F14</f>
        <v>16100000</v>
      </c>
      <c r="J14" s="28">
        <f t="shared" si="0"/>
        <v>15573100</v>
      </c>
      <c r="K14" s="85">
        <f aca="true" t="shared" si="2" ref="K14:K85">J14/I14*100</f>
        <v>96.7</v>
      </c>
      <c r="L14" s="365" t="b">
        <f t="shared" si="1"/>
        <v>1</v>
      </c>
    </row>
    <row r="15" spans="1:12" s="21" customFormat="1" ht="30">
      <c r="A15" s="142" t="s">
        <v>127</v>
      </c>
      <c r="B15" s="72">
        <v>12020000</v>
      </c>
      <c r="C15" s="29"/>
      <c r="D15" s="29"/>
      <c r="E15" s="85"/>
      <c r="F15" s="28">
        <v>48000000</v>
      </c>
      <c r="G15" s="28">
        <v>24643275</v>
      </c>
      <c r="H15" s="85">
        <f>G15/F15*100</f>
        <v>51.3</v>
      </c>
      <c r="I15" s="28">
        <f t="shared" si="0"/>
        <v>48000000</v>
      </c>
      <c r="J15" s="28">
        <f t="shared" si="0"/>
        <v>24643275</v>
      </c>
      <c r="K15" s="85">
        <f t="shared" si="2"/>
        <v>51.3</v>
      </c>
      <c r="L15" s="365" t="b">
        <f t="shared" si="1"/>
        <v>1</v>
      </c>
    </row>
    <row r="16" spans="1:12" s="21" customFormat="1" ht="18.75" customHeight="1">
      <c r="A16" s="142" t="s">
        <v>16</v>
      </c>
      <c r="B16" s="72">
        <v>13050000</v>
      </c>
      <c r="C16" s="28">
        <v>91600000</v>
      </c>
      <c r="D16" s="28">
        <v>48468264</v>
      </c>
      <c r="E16" s="85">
        <f>D16/C16*100</f>
        <v>52.9</v>
      </c>
      <c r="F16" s="28"/>
      <c r="G16" s="28"/>
      <c r="H16" s="85"/>
      <c r="I16" s="28">
        <f t="shared" si="0"/>
        <v>91600000</v>
      </c>
      <c r="J16" s="28">
        <f t="shared" si="0"/>
        <v>48468264</v>
      </c>
      <c r="K16" s="85">
        <f t="shared" si="2"/>
        <v>52.9</v>
      </c>
      <c r="L16" s="365" t="b">
        <f t="shared" si="1"/>
        <v>1</v>
      </c>
    </row>
    <row r="17" spans="1:12" s="21" customFormat="1" ht="32.25" customHeight="1">
      <c r="A17" s="143" t="s">
        <v>17</v>
      </c>
      <c r="B17" s="73">
        <v>14060000</v>
      </c>
      <c r="C17" s="28">
        <v>56210000</v>
      </c>
      <c r="D17" s="28">
        <v>26842593</v>
      </c>
      <c r="E17" s="85">
        <f>D17/C17*100</f>
        <v>47.8</v>
      </c>
      <c r="F17" s="28"/>
      <c r="G17" s="28"/>
      <c r="H17" s="85"/>
      <c r="I17" s="28">
        <f t="shared" si="0"/>
        <v>56210000</v>
      </c>
      <c r="J17" s="28">
        <f t="shared" si="0"/>
        <v>26842593</v>
      </c>
      <c r="K17" s="85">
        <f t="shared" si="2"/>
        <v>47.8</v>
      </c>
      <c r="L17" s="365" t="b">
        <f t="shared" si="1"/>
        <v>1</v>
      </c>
    </row>
    <row r="18" spans="1:12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2"/>
        <v>#DIV/0!</v>
      </c>
      <c r="L18" s="365" t="b">
        <f t="shared" si="1"/>
        <v>1</v>
      </c>
    </row>
    <row r="19" spans="1:12" s="21" customFormat="1" ht="30">
      <c r="A19" s="142" t="s">
        <v>19</v>
      </c>
      <c r="B19" s="72">
        <v>14070000</v>
      </c>
      <c r="C19" s="28"/>
      <c r="D19" s="28"/>
      <c r="E19" s="85"/>
      <c r="F19" s="28">
        <v>1395000</v>
      </c>
      <c r="G19" s="28">
        <v>766416</v>
      </c>
      <c r="H19" s="85">
        <f>G19/F19*100</f>
        <v>54.9</v>
      </c>
      <c r="I19" s="28">
        <f t="shared" si="0"/>
        <v>1395000</v>
      </c>
      <c r="J19" s="28">
        <f t="shared" si="0"/>
        <v>766416</v>
      </c>
      <c r="K19" s="85">
        <f t="shared" si="2"/>
        <v>54.9</v>
      </c>
      <c r="L19" s="365" t="b">
        <f t="shared" si="1"/>
        <v>1</v>
      </c>
    </row>
    <row r="20" spans="1:14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2"/>
        <v>#DIV/0!</v>
      </c>
      <c r="L20" s="365" t="b">
        <f t="shared" si="1"/>
        <v>1</v>
      </c>
      <c r="M20" s="30"/>
      <c r="N20" s="30"/>
    </row>
    <row r="21" spans="1:12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2"/>
        <v>#DIV/0!</v>
      </c>
      <c r="L21" s="365" t="b">
        <f t="shared" si="1"/>
        <v>1</v>
      </c>
    </row>
    <row r="22" spans="1:12" s="25" customFormat="1" ht="15" customHeight="1">
      <c r="A22" s="145" t="s">
        <v>22</v>
      </c>
      <c r="B22" s="75"/>
      <c r="C22" s="32">
        <f>SUM(C24:C31)</f>
        <v>14950000</v>
      </c>
      <c r="D22" s="32">
        <f>SUM(D23:D31)</f>
        <v>12531252</v>
      </c>
      <c r="E22" s="88">
        <f>D22/C22*100</f>
        <v>83.8</v>
      </c>
      <c r="F22" s="32">
        <f>F26+F31+F30</f>
        <v>45433400</v>
      </c>
      <c r="G22" s="32">
        <f>G26+G31+G30</f>
        <v>38715907</v>
      </c>
      <c r="H22" s="88">
        <f>G22/F22*100</f>
        <v>85.2</v>
      </c>
      <c r="I22" s="32">
        <f>C22+F22</f>
        <v>60383400</v>
      </c>
      <c r="J22" s="32">
        <f t="shared" si="0"/>
        <v>51247159</v>
      </c>
      <c r="K22" s="88">
        <f t="shared" si="2"/>
        <v>84.9</v>
      </c>
      <c r="L22" s="365" t="b">
        <f t="shared" si="1"/>
        <v>1</v>
      </c>
    </row>
    <row r="23" spans="1:12" s="25" customFormat="1" ht="84.75" customHeight="1" hidden="1">
      <c r="A23" s="153" t="s">
        <v>176</v>
      </c>
      <c r="B23" s="305" t="s">
        <v>175</v>
      </c>
      <c r="C23" s="47"/>
      <c r="D23" s="47"/>
      <c r="E23" s="85"/>
      <c r="F23" s="47"/>
      <c r="G23" s="47"/>
      <c r="H23" s="83"/>
      <c r="I23" s="28">
        <f t="shared" si="0"/>
        <v>0</v>
      </c>
      <c r="J23" s="28">
        <f t="shared" si="0"/>
        <v>0</v>
      </c>
      <c r="K23" s="85"/>
      <c r="L23" s="365" t="b">
        <f t="shared" si="1"/>
        <v>1</v>
      </c>
    </row>
    <row r="24" spans="1:12" s="21" customFormat="1" ht="33.75" customHeight="1">
      <c r="A24" s="146" t="s">
        <v>23</v>
      </c>
      <c r="B24" s="72">
        <v>21040000</v>
      </c>
      <c r="C24" s="28">
        <v>10000000</v>
      </c>
      <c r="D24" s="28">
        <v>10590555</v>
      </c>
      <c r="E24" s="85">
        <f>D24/C24*100</f>
        <v>105.9</v>
      </c>
      <c r="F24" s="28"/>
      <c r="G24" s="28"/>
      <c r="H24" s="85"/>
      <c r="I24" s="28">
        <f t="shared" si="0"/>
        <v>10000000</v>
      </c>
      <c r="J24" s="28">
        <f t="shared" si="0"/>
        <v>10590555</v>
      </c>
      <c r="K24" s="85">
        <f t="shared" si="2"/>
        <v>105.9</v>
      </c>
      <c r="L24" s="365" t="b">
        <f t="shared" si="1"/>
        <v>1</v>
      </c>
    </row>
    <row r="25" spans="1:12" s="21" customFormat="1" ht="15" hidden="1">
      <c r="A25" s="147" t="s">
        <v>24</v>
      </c>
      <c r="B25" s="72">
        <v>21080000</v>
      </c>
      <c r="C25" s="28"/>
      <c r="D25" s="28"/>
      <c r="E25" s="85"/>
      <c r="F25" s="28"/>
      <c r="G25" s="28"/>
      <c r="H25" s="85"/>
      <c r="I25" s="28"/>
      <c r="J25" s="28">
        <f t="shared" si="0"/>
        <v>0</v>
      </c>
      <c r="K25" s="85"/>
      <c r="L25" s="365" t="b">
        <f t="shared" si="1"/>
        <v>1</v>
      </c>
    </row>
    <row r="26" spans="1:12" s="21" customFormat="1" ht="45">
      <c r="A26" s="147" t="s">
        <v>25</v>
      </c>
      <c r="B26" s="72">
        <v>21110000</v>
      </c>
      <c r="C26" s="28"/>
      <c r="D26" s="28"/>
      <c r="E26" s="85"/>
      <c r="F26" s="28">
        <v>1605100</v>
      </c>
      <c r="G26" s="28">
        <v>846945</v>
      </c>
      <c r="H26" s="85">
        <f>G26/F26*100</f>
        <v>52.8</v>
      </c>
      <c r="I26" s="28">
        <f t="shared" si="0"/>
        <v>1605100</v>
      </c>
      <c r="J26" s="28">
        <f t="shared" si="0"/>
        <v>846945</v>
      </c>
      <c r="K26" s="85">
        <f t="shared" si="2"/>
        <v>52.8</v>
      </c>
      <c r="L26" s="365" t="b">
        <f t="shared" si="1"/>
        <v>1</v>
      </c>
    </row>
    <row r="27" spans="1:12" s="21" customFormat="1" ht="31.5" customHeight="1">
      <c r="A27" s="144" t="s">
        <v>26</v>
      </c>
      <c r="B27" s="72">
        <v>22080000</v>
      </c>
      <c r="C27" s="28">
        <v>4300000</v>
      </c>
      <c r="D27" s="28">
        <v>1837499</v>
      </c>
      <c r="E27" s="85">
        <f>D27/C27*100</f>
        <v>42.7</v>
      </c>
      <c r="F27" s="28"/>
      <c r="G27" s="28"/>
      <c r="H27" s="85"/>
      <c r="I27" s="28">
        <f t="shared" si="0"/>
        <v>4300000</v>
      </c>
      <c r="J27" s="28">
        <f t="shared" si="0"/>
        <v>1837499</v>
      </c>
      <c r="K27" s="85">
        <f t="shared" si="2"/>
        <v>42.7</v>
      </c>
      <c r="L27" s="365" t="b">
        <f t="shared" si="1"/>
        <v>1</v>
      </c>
    </row>
    <row r="28" spans="1:12" s="21" customFormat="1" ht="21" customHeight="1" hidden="1">
      <c r="A28" s="142" t="s">
        <v>20</v>
      </c>
      <c r="B28" s="72">
        <v>23030000</v>
      </c>
      <c r="C28" s="29"/>
      <c r="D28" s="29"/>
      <c r="E28" s="85"/>
      <c r="F28" s="28"/>
      <c r="G28" s="28"/>
      <c r="H28" s="85"/>
      <c r="I28" s="28"/>
      <c r="J28" s="28">
        <f t="shared" si="0"/>
        <v>0</v>
      </c>
      <c r="K28" s="85"/>
      <c r="L28" s="365" t="b">
        <f t="shared" si="1"/>
        <v>1</v>
      </c>
    </row>
    <row r="29" spans="1:12" s="21" customFormat="1" ht="30">
      <c r="A29" s="142" t="s">
        <v>27</v>
      </c>
      <c r="B29" s="72">
        <v>24030000</v>
      </c>
      <c r="C29" s="28"/>
      <c r="D29" s="28">
        <v>3635</v>
      </c>
      <c r="E29" s="85"/>
      <c r="F29" s="28"/>
      <c r="G29" s="28"/>
      <c r="H29" s="85"/>
      <c r="I29" s="28"/>
      <c r="J29" s="28">
        <f t="shared" si="0"/>
        <v>3635</v>
      </c>
      <c r="K29" s="85"/>
      <c r="L29" s="365" t="b">
        <f t="shared" si="1"/>
        <v>1</v>
      </c>
    </row>
    <row r="30" spans="1:12" s="21" customFormat="1" ht="15">
      <c r="A30" s="142" t="s">
        <v>28</v>
      </c>
      <c r="B30" s="72">
        <v>24060000</v>
      </c>
      <c r="C30" s="28">
        <v>650000</v>
      </c>
      <c r="D30" s="28">
        <v>99563</v>
      </c>
      <c r="E30" s="85">
        <f>D30/C30*100</f>
        <v>15.3</v>
      </c>
      <c r="F30" s="28">
        <v>40000</v>
      </c>
      <c r="G30" s="28">
        <v>186109</v>
      </c>
      <c r="H30" s="85">
        <f>G30/F30*100</f>
        <v>465.3</v>
      </c>
      <c r="I30" s="28">
        <f t="shared" si="0"/>
        <v>690000</v>
      </c>
      <c r="J30" s="28">
        <f t="shared" si="0"/>
        <v>285672</v>
      </c>
      <c r="K30" s="85">
        <f t="shared" si="2"/>
        <v>41.4</v>
      </c>
      <c r="L30" s="365" t="b">
        <f t="shared" si="1"/>
        <v>1</v>
      </c>
    </row>
    <row r="31" spans="1:12" s="21" customFormat="1" ht="30">
      <c r="A31" s="147" t="s">
        <v>29</v>
      </c>
      <c r="B31" s="72">
        <v>25000000</v>
      </c>
      <c r="C31" s="28"/>
      <c r="D31" s="28"/>
      <c r="E31" s="85"/>
      <c r="F31" s="28">
        <v>43788300</v>
      </c>
      <c r="G31" s="28">
        <v>37682853</v>
      </c>
      <c r="H31" s="85">
        <f>G31/F31*100</f>
        <v>86.1</v>
      </c>
      <c r="I31" s="28">
        <f>C31+F31</f>
        <v>43788300</v>
      </c>
      <c r="J31" s="28">
        <f>D31+G31</f>
        <v>37682853</v>
      </c>
      <c r="K31" s="85">
        <f t="shared" si="2"/>
        <v>86.1</v>
      </c>
      <c r="L31" s="365" t="b">
        <f t="shared" si="1"/>
        <v>1</v>
      </c>
    </row>
    <row r="32" spans="1:12" s="21" customFormat="1" ht="15" hidden="1">
      <c r="A32" s="147"/>
      <c r="B32" s="26"/>
      <c r="C32" s="85"/>
      <c r="D32" s="85"/>
      <c r="E32" s="85"/>
      <c r="F32" s="85"/>
      <c r="G32" s="85"/>
      <c r="H32" s="85"/>
      <c r="I32" s="85"/>
      <c r="J32" s="85"/>
      <c r="K32" s="85"/>
      <c r="L32" s="365" t="b">
        <f t="shared" si="1"/>
        <v>1</v>
      </c>
    </row>
    <row r="33" spans="1:12" s="52" customFormat="1" ht="18.75" customHeight="1" hidden="1">
      <c r="A33" s="330"/>
      <c r="B33" s="272"/>
      <c r="C33" s="331" t="s">
        <v>1</v>
      </c>
      <c r="D33" s="331"/>
      <c r="E33" s="331"/>
      <c r="F33" s="332" t="s">
        <v>66</v>
      </c>
      <c r="G33" s="332"/>
      <c r="H33" s="332"/>
      <c r="I33" s="333" t="s">
        <v>2</v>
      </c>
      <c r="J33" s="333"/>
      <c r="K33" s="333"/>
      <c r="L33" s="365" t="b">
        <f t="shared" si="1"/>
        <v>1</v>
      </c>
    </row>
    <row r="34" spans="1:12" s="52" customFormat="1" ht="15" hidden="1">
      <c r="A34" s="330"/>
      <c r="B34" s="272" t="s">
        <v>3</v>
      </c>
      <c r="C34" s="273" t="s">
        <v>4</v>
      </c>
      <c r="D34" s="273" t="s">
        <v>5</v>
      </c>
      <c r="E34" s="273" t="s">
        <v>6</v>
      </c>
      <c r="F34" s="273" t="s">
        <v>4</v>
      </c>
      <c r="G34" s="273" t="s">
        <v>5</v>
      </c>
      <c r="H34" s="273" t="s">
        <v>6</v>
      </c>
      <c r="I34" s="273" t="s">
        <v>4</v>
      </c>
      <c r="J34" s="273" t="s">
        <v>5</v>
      </c>
      <c r="K34" s="273" t="s">
        <v>6</v>
      </c>
      <c r="L34" s="365" t="e">
        <f t="shared" si="1"/>
        <v>#VALUE!</v>
      </c>
    </row>
    <row r="35" spans="1:12" s="21" customFormat="1" ht="15" customHeight="1" hidden="1">
      <c r="A35" s="330"/>
      <c r="B35" s="26" t="s">
        <v>7</v>
      </c>
      <c r="C35" s="150" t="s">
        <v>8</v>
      </c>
      <c r="D35" s="150"/>
      <c r="E35" s="150" t="s">
        <v>9</v>
      </c>
      <c r="F35" s="150" t="s">
        <v>10</v>
      </c>
      <c r="G35" s="150"/>
      <c r="H35" s="150" t="s">
        <v>9</v>
      </c>
      <c r="I35" s="150" t="s">
        <v>8</v>
      </c>
      <c r="J35" s="150"/>
      <c r="K35" s="150" t="s">
        <v>9</v>
      </c>
      <c r="L35" s="365" t="b">
        <f t="shared" si="1"/>
        <v>1</v>
      </c>
    </row>
    <row r="36" spans="1:12" s="21" customFormat="1" ht="13.5" customHeight="1" hidden="1">
      <c r="A36" s="330"/>
      <c r="B36" s="26" t="s">
        <v>11</v>
      </c>
      <c r="C36" s="150" t="s">
        <v>10</v>
      </c>
      <c r="D36" s="150"/>
      <c r="E36" s="150"/>
      <c r="F36" s="150"/>
      <c r="G36" s="150"/>
      <c r="H36" s="150"/>
      <c r="I36" s="150" t="s">
        <v>10</v>
      </c>
      <c r="J36" s="150"/>
      <c r="K36" s="150"/>
      <c r="L36" s="365" t="b">
        <f t="shared" si="1"/>
        <v>1</v>
      </c>
    </row>
    <row r="37" spans="1:12" s="25" customFormat="1" ht="42.75">
      <c r="A37" s="151" t="s">
        <v>153</v>
      </c>
      <c r="B37" s="31">
        <v>31030000</v>
      </c>
      <c r="C37" s="88"/>
      <c r="D37" s="88"/>
      <c r="E37" s="88"/>
      <c r="F37" s="32">
        <v>1000000</v>
      </c>
      <c r="G37" s="32">
        <v>148828</v>
      </c>
      <c r="H37" s="88">
        <f>G37/F37*100</f>
        <v>14.9</v>
      </c>
      <c r="I37" s="32">
        <f t="shared" si="0"/>
        <v>1000000</v>
      </c>
      <c r="J37" s="32">
        <f t="shared" si="0"/>
        <v>148828</v>
      </c>
      <c r="K37" s="88">
        <f t="shared" si="2"/>
        <v>14.9</v>
      </c>
      <c r="L37" s="365" t="b">
        <f t="shared" si="1"/>
        <v>1</v>
      </c>
    </row>
    <row r="38" spans="1:12" s="35" customFormat="1" ht="14.25">
      <c r="A38" s="152" t="s">
        <v>30</v>
      </c>
      <c r="B38" s="33">
        <v>50000000</v>
      </c>
      <c r="C38" s="98"/>
      <c r="D38" s="98"/>
      <c r="E38" s="99"/>
      <c r="F38" s="34">
        <f>F39+F40</f>
        <v>49000000</v>
      </c>
      <c r="G38" s="34">
        <f>G39+G40</f>
        <v>29663841</v>
      </c>
      <c r="H38" s="88">
        <f>G38/F38*100</f>
        <v>60.5</v>
      </c>
      <c r="I38" s="34">
        <f>I39+I40</f>
        <v>49000000</v>
      </c>
      <c r="J38" s="34">
        <f>J39+J40</f>
        <v>29663841</v>
      </c>
      <c r="K38" s="99">
        <f t="shared" si="2"/>
        <v>60.5</v>
      </c>
      <c r="L38" s="365" t="b">
        <f t="shared" si="1"/>
        <v>1</v>
      </c>
    </row>
    <row r="39" spans="1:12" s="21" customFormat="1" ht="30">
      <c r="A39" s="142" t="s">
        <v>31</v>
      </c>
      <c r="B39" s="26">
        <v>50080000</v>
      </c>
      <c r="C39" s="85"/>
      <c r="D39" s="85"/>
      <c r="E39" s="85"/>
      <c r="F39" s="28">
        <v>49000000</v>
      </c>
      <c r="G39" s="28">
        <v>29525743</v>
      </c>
      <c r="H39" s="85">
        <f>G39/F39*100</f>
        <v>60.3</v>
      </c>
      <c r="I39" s="28">
        <f t="shared" si="0"/>
        <v>49000000</v>
      </c>
      <c r="J39" s="28">
        <f t="shared" si="0"/>
        <v>29525743</v>
      </c>
      <c r="K39" s="85">
        <f t="shared" si="2"/>
        <v>60.3</v>
      </c>
      <c r="L39" s="365" t="b">
        <f t="shared" si="1"/>
        <v>1</v>
      </c>
    </row>
    <row r="40" spans="1:12" s="21" customFormat="1" ht="30.75" thickBot="1">
      <c r="A40" s="194" t="s">
        <v>32</v>
      </c>
      <c r="B40" s="37">
        <v>50110000</v>
      </c>
      <c r="C40" s="100"/>
      <c r="D40" s="101"/>
      <c r="E40" s="100"/>
      <c r="F40" s="38"/>
      <c r="G40" s="38">
        <v>138098</v>
      </c>
      <c r="H40" s="100"/>
      <c r="I40" s="38">
        <f t="shared" si="0"/>
        <v>0</v>
      </c>
      <c r="J40" s="38">
        <f t="shared" si="0"/>
        <v>138098</v>
      </c>
      <c r="K40" s="100"/>
      <c r="L40" s="365" t="b">
        <f t="shared" si="1"/>
        <v>1</v>
      </c>
    </row>
    <row r="41" spans="1:12" s="42" customFormat="1" ht="15" thickBot="1">
      <c r="A41" s="229" t="s">
        <v>33</v>
      </c>
      <c r="B41" s="230">
        <v>900101</v>
      </c>
      <c r="C41" s="231">
        <f>C22+C12</f>
        <v>1095716700</v>
      </c>
      <c r="D41" s="231">
        <f>D22+D12</f>
        <v>571181826</v>
      </c>
      <c r="E41" s="232">
        <f>D41/C41*100</f>
        <v>52.1</v>
      </c>
      <c r="F41" s="231">
        <f>F38+F22+F12+F37</f>
        <v>144828400</v>
      </c>
      <c r="G41" s="231">
        <f>G38+G22+G12+G37</f>
        <v>93938267</v>
      </c>
      <c r="H41" s="232">
        <f>G41/F41*100</f>
        <v>64.9</v>
      </c>
      <c r="I41" s="231">
        <f t="shared" si="0"/>
        <v>1240545100</v>
      </c>
      <c r="J41" s="231">
        <f t="shared" si="0"/>
        <v>665120093</v>
      </c>
      <c r="K41" s="232">
        <f t="shared" si="2"/>
        <v>53.6</v>
      </c>
      <c r="L41" s="365" t="b">
        <f t="shared" si="1"/>
        <v>1</v>
      </c>
    </row>
    <row r="42" spans="1:12" s="46" customFormat="1" ht="14.25">
      <c r="A42" s="221" t="s">
        <v>34</v>
      </c>
      <c r="B42" s="33">
        <v>40000000</v>
      </c>
      <c r="C42" s="222">
        <f>SUM(C43:C83)</f>
        <v>2099040521</v>
      </c>
      <c r="D42" s="222">
        <f>SUM(D43:D83)</f>
        <v>847138456</v>
      </c>
      <c r="E42" s="224">
        <f>D42/C42*100</f>
        <v>40.4</v>
      </c>
      <c r="F42" s="223">
        <f>SUM(F43:F83)</f>
        <v>184313255</v>
      </c>
      <c r="G42" s="223">
        <f>SUM(G43:G83)</f>
        <v>20819700</v>
      </c>
      <c r="H42" s="224">
        <f>G42/F42*100</f>
        <v>11.3</v>
      </c>
      <c r="I42" s="222">
        <f>SUM(I43:I83)</f>
        <v>2283353776</v>
      </c>
      <c r="J42" s="222">
        <f>SUM(J43:J83)</f>
        <v>867958156</v>
      </c>
      <c r="K42" s="99">
        <f t="shared" si="2"/>
        <v>38</v>
      </c>
      <c r="L42" s="365" t="b">
        <f t="shared" si="1"/>
        <v>1</v>
      </c>
    </row>
    <row r="43" spans="1:14" s="284" customFormat="1" ht="30">
      <c r="A43" s="228" t="s">
        <v>131</v>
      </c>
      <c r="B43" s="272">
        <v>41020100</v>
      </c>
      <c r="C43" s="47">
        <v>3347100</v>
      </c>
      <c r="D43" s="185">
        <v>1684455</v>
      </c>
      <c r="E43" s="182">
        <f aca="true" t="shared" si="3" ref="E43:E56">D43/C43*100</f>
        <v>50.3</v>
      </c>
      <c r="F43" s="185"/>
      <c r="G43" s="185"/>
      <c r="H43" s="182"/>
      <c r="I43" s="47">
        <f t="shared" si="0"/>
        <v>3347100</v>
      </c>
      <c r="J43" s="47">
        <f t="shared" si="0"/>
        <v>1684455</v>
      </c>
      <c r="K43" s="83">
        <f t="shared" si="2"/>
        <v>50.3</v>
      </c>
      <c r="L43" s="365" t="b">
        <f t="shared" si="1"/>
        <v>1</v>
      </c>
      <c r="M43" s="306"/>
      <c r="N43" s="306"/>
    </row>
    <row r="44" spans="1:15" s="48" customFormat="1" ht="30">
      <c r="A44" s="228" t="s">
        <v>155</v>
      </c>
      <c r="B44" s="133">
        <v>41020600</v>
      </c>
      <c r="C44" s="47">
        <v>87201500</v>
      </c>
      <c r="D44" s="185">
        <v>18341200</v>
      </c>
      <c r="E44" s="182">
        <f>D44/C44*100</f>
        <v>21</v>
      </c>
      <c r="F44" s="182"/>
      <c r="G44" s="182"/>
      <c r="H44" s="224"/>
      <c r="I44" s="47">
        <f t="shared" si="0"/>
        <v>87201500</v>
      </c>
      <c r="J44" s="47">
        <f t="shared" si="0"/>
        <v>18341200</v>
      </c>
      <c r="K44" s="83">
        <f t="shared" si="2"/>
        <v>21</v>
      </c>
      <c r="L44" s="365" t="b">
        <f t="shared" si="1"/>
        <v>1</v>
      </c>
      <c r="O44" s="226"/>
    </row>
    <row r="45" spans="1:15" s="48" customFormat="1" ht="165">
      <c r="A45" s="228" t="s">
        <v>182</v>
      </c>
      <c r="B45" s="133">
        <v>41021000</v>
      </c>
      <c r="C45" s="47">
        <v>74554700</v>
      </c>
      <c r="D45" s="185">
        <v>11477000</v>
      </c>
      <c r="E45" s="182">
        <f t="shared" si="3"/>
        <v>15.4</v>
      </c>
      <c r="F45" s="182"/>
      <c r="G45" s="182"/>
      <c r="H45" s="224"/>
      <c r="I45" s="47">
        <f t="shared" si="0"/>
        <v>74554700</v>
      </c>
      <c r="J45" s="47">
        <f t="shared" si="0"/>
        <v>11477000</v>
      </c>
      <c r="K45" s="83">
        <f t="shared" si="2"/>
        <v>15.4</v>
      </c>
      <c r="L45" s="365" t="b">
        <f t="shared" si="1"/>
        <v>1</v>
      </c>
      <c r="O45" s="226"/>
    </row>
    <row r="46" spans="1:12" s="48" customFormat="1" ht="87" customHeight="1" hidden="1">
      <c r="A46" s="209" t="s">
        <v>109</v>
      </c>
      <c r="B46" s="133">
        <v>41021200</v>
      </c>
      <c r="C46" s="47"/>
      <c r="D46" s="47"/>
      <c r="E46" s="182" t="e">
        <f t="shared" si="3"/>
        <v>#DIV/0!</v>
      </c>
      <c r="F46" s="83"/>
      <c r="G46" s="83"/>
      <c r="H46" s="224"/>
      <c r="I46" s="47">
        <f t="shared" si="0"/>
        <v>0</v>
      </c>
      <c r="J46" s="47">
        <f t="shared" si="0"/>
        <v>0</v>
      </c>
      <c r="K46" s="83" t="e">
        <f t="shared" si="2"/>
        <v>#DIV/0!</v>
      </c>
      <c r="L46" s="365" t="b">
        <f t="shared" si="1"/>
        <v>1</v>
      </c>
    </row>
    <row r="47" spans="1:12" s="48" customFormat="1" ht="76.5" customHeight="1" hidden="1">
      <c r="A47" s="225" t="s">
        <v>114</v>
      </c>
      <c r="B47" s="133">
        <v>41021300</v>
      </c>
      <c r="C47" s="47"/>
      <c r="D47" s="47"/>
      <c r="E47" s="182" t="e">
        <f t="shared" si="3"/>
        <v>#DIV/0!</v>
      </c>
      <c r="F47" s="83"/>
      <c r="G47" s="83"/>
      <c r="H47" s="224"/>
      <c r="I47" s="47">
        <f t="shared" si="0"/>
        <v>0</v>
      </c>
      <c r="J47" s="47">
        <f t="shared" si="0"/>
        <v>0</v>
      </c>
      <c r="K47" s="83" t="e">
        <f t="shared" si="2"/>
        <v>#DIV/0!</v>
      </c>
      <c r="L47" s="365" t="b">
        <f t="shared" si="1"/>
        <v>1</v>
      </c>
    </row>
    <row r="48" spans="1:12" s="48" customFormat="1" ht="30" hidden="1">
      <c r="A48" s="153" t="s">
        <v>98</v>
      </c>
      <c r="B48" s="133">
        <v>41030400</v>
      </c>
      <c r="C48" s="47"/>
      <c r="D48" s="47"/>
      <c r="E48" s="182" t="e">
        <f t="shared" si="3"/>
        <v>#DIV/0!</v>
      </c>
      <c r="F48" s="83"/>
      <c r="G48" s="83"/>
      <c r="H48" s="224"/>
      <c r="I48" s="47">
        <f t="shared" si="0"/>
        <v>0</v>
      </c>
      <c r="J48" s="47">
        <f t="shared" si="0"/>
        <v>0</v>
      </c>
      <c r="K48" s="83" t="e">
        <f t="shared" si="2"/>
        <v>#DIV/0!</v>
      </c>
      <c r="L48" s="365" t="b">
        <f t="shared" si="1"/>
        <v>1</v>
      </c>
    </row>
    <row r="49" spans="1:12" s="48" customFormat="1" ht="90" hidden="1">
      <c r="A49" s="217" t="s">
        <v>132</v>
      </c>
      <c r="B49" s="134">
        <v>41027400</v>
      </c>
      <c r="C49" s="47"/>
      <c r="D49" s="47"/>
      <c r="E49" s="182" t="e">
        <f t="shared" si="3"/>
        <v>#DIV/0!</v>
      </c>
      <c r="F49" s="47"/>
      <c r="G49" s="47"/>
      <c r="H49" s="182"/>
      <c r="I49" s="47">
        <f t="shared" si="0"/>
        <v>0</v>
      </c>
      <c r="J49" s="47">
        <f t="shared" si="0"/>
        <v>0</v>
      </c>
      <c r="K49" s="83" t="e">
        <f t="shared" si="2"/>
        <v>#DIV/0!</v>
      </c>
      <c r="L49" s="365" t="b">
        <f t="shared" si="1"/>
        <v>1</v>
      </c>
    </row>
    <row r="50" spans="1:12" s="48" customFormat="1" ht="42" customHeight="1">
      <c r="A50" s="137" t="s">
        <v>79</v>
      </c>
      <c r="B50" s="134">
        <v>41030500</v>
      </c>
      <c r="C50" s="47">
        <v>13433789</v>
      </c>
      <c r="D50" s="47">
        <v>2917850</v>
      </c>
      <c r="E50" s="182">
        <f t="shared" si="3"/>
        <v>21.7</v>
      </c>
      <c r="F50" s="47"/>
      <c r="G50" s="47"/>
      <c r="H50" s="182"/>
      <c r="I50" s="47">
        <f>C50+F50</f>
        <v>13433789</v>
      </c>
      <c r="J50" s="47">
        <f>D50+G50</f>
        <v>2917850</v>
      </c>
      <c r="K50" s="83">
        <f t="shared" si="2"/>
        <v>21.7</v>
      </c>
      <c r="L50" s="365" t="b">
        <f t="shared" si="1"/>
        <v>1</v>
      </c>
    </row>
    <row r="51" spans="1:15" s="48" customFormat="1" ht="75">
      <c r="A51" s="209" t="s">
        <v>156</v>
      </c>
      <c r="B51" s="134">
        <v>41030600</v>
      </c>
      <c r="C51" s="47">
        <v>804631100</v>
      </c>
      <c r="D51" s="47">
        <v>336030067</v>
      </c>
      <c r="E51" s="83">
        <f t="shared" si="3"/>
        <v>41.8</v>
      </c>
      <c r="F51" s="47"/>
      <c r="G51" s="47"/>
      <c r="H51" s="85"/>
      <c r="I51" s="47">
        <f t="shared" si="0"/>
        <v>804631100</v>
      </c>
      <c r="J51" s="47">
        <f t="shared" si="0"/>
        <v>336030067</v>
      </c>
      <c r="K51" s="83">
        <f t="shared" si="2"/>
        <v>41.8</v>
      </c>
      <c r="L51" s="365" t="b">
        <f t="shared" si="1"/>
        <v>1</v>
      </c>
      <c r="O51" s="137"/>
    </row>
    <row r="52" spans="1:12" s="21" customFormat="1" ht="45" hidden="1">
      <c r="A52" s="142" t="s">
        <v>35</v>
      </c>
      <c r="B52" s="132">
        <v>41030500</v>
      </c>
      <c r="C52" s="28"/>
      <c r="D52" s="28"/>
      <c r="E52" s="83" t="e">
        <f t="shared" si="3"/>
        <v>#DIV/0!</v>
      </c>
      <c r="F52" s="28"/>
      <c r="G52" s="28"/>
      <c r="H52" s="85" t="e">
        <f>G52/F52*100</f>
        <v>#DIV/0!</v>
      </c>
      <c r="I52" s="47">
        <f t="shared" si="0"/>
        <v>0</v>
      </c>
      <c r="J52" s="47">
        <f t="shared" si="0"/>
        <v>0</v>
      </c>
      <c r="K52" s="83" t="e">
        <f t="shared" si="2"/>
        <v>#DIV/0!</v>
      </c>
      <c r="L52" s="365" t="b">
        <f t="shared" si="1"/>
        <v>1</v>
      </c>
    </row>
    <row r="53" spans="1:12" s="21" customFormat="1" ht="180">
      <c r="A53" s="298" t="s">
        <v>157</v>
      </c>
      <c r="B53" s="132">
        <v>41030700</v>
      </c>
      <c r="C53" s="28">
        <v>5658500</v>
      </c>
      <c r="D53" s="28">
        <v>1111500</v>
      </c>
      <c r="E53" s="83">
        <f t="shared" si="3"/>
        <v>19.6</v>
      </c>
      <c r="F53" s="85"/>
      <c r="G53" s="85"/>
      <c r="H53" s="85"/>
      <c r="I53" s="47">
        <f t="shared" si="0"/>
        <v>5658500</v>
      </c>
      <c r="J53" s="47">
        <f t="shared" si="0"/>
        <v>1111500</v>
      </c>
      <c r="K53" s="83">
        <f t="shared" si="2"/>
        <v>19.6</v>
      </c>
      <c r="L53" s="365" t="b">
        <f t="shared" si="1"/>
        <v>1</v>
      </c>
    </row>
    <row r="54" spans="1:15" s="21" customFormat="1" ht="15">
      <c r="A54" s="321" t="s">
        <v>154</v>
      </c>
      <c r="B54" s="334">
        <v>41030800</v>
      </c>
      <c r="C54" s="335">
        <v>552589200</v>
      </c>
      <c r="D54" s="335">
        <v>272644644</v>
      </c>
      <c r="E54" s="343">
        <f t="shared" si="3"/>
        <v>49.3</v>
      </c>
      <c r="F54" s="344"/>
      <c r="G54" s="344"/>
      <c r="H54" s="344"/>
      <c r="I54" s="345">
        <f t="shared" si="0"/>
        <v>552589200</v>
      </c>
      <c r="J54" s="345">
        <f t="shared" si="0"/>
        <v>272644644</v>
      </c>
      <c r="K54" s="343">
        <f t="shared" si="2"/>
        <v>49.3</v>
      </c>
      <c r="L54" s="365" t="b">
        <f t="shared" si="1"/>
        <v>1</v>
      </c>
      <c r="O54" s="137"/>
    </row>
    <row r="55" spans="1:15" s="21" customFormat="1" ht="73.5" customHeight="1">
      <c r="A55" s="322"/>
      <c r="B55" s="334"/>
      <c r="C55" s="335"/>
      <c r="D55" s="335"/>
      <c r="E55" s="343" t="e">
        <f t="shared" si="3"/>
        <v>#DIV/0!</v>
      </c>
      <c r="F55" s="344"/>
      <c r="G55" s="344"/>
      <c r="H55" s="344"/>
      <c r="I55" s="345"/>
      <c r="J55" s="345"/>
      <c r="K55" s="343"/>
      <c r="L55" s="365" t="b">
        <f t="shared" si="1"/>
        <v>1</v>
      </c>
      <c r="O55" s="220"/>
    </row>
    <row r="56" spans="1:12" s="21" customFormat="1" ht="180">
      <c r="A56" s="217" t="s">
        <v>158</v>
      </c>
      <c r="B56" s="132">
        <v>41030900</v>
      </c>
      <c r="C56" s="29">
        <v>93703000</v>
      </c>
      <c r="D56" s="29">
        <v>42462054</v>
      </c>
      <c r="E56" s="83">
        <f t="shared" si="3"/>
        <v>45.3</v>
      </c>
      <c r="F56" s="85"/>
      <c r="G56" s="85"/>
      <c r="H56" s="85"/>
      <c r="I56" s="47">
        <f t="shared" si="0"/>
        <v>93703000</v>
      </c>
      <c r="J56" s="47">
        <f t="shared" si="0"/>
        <v>42462054</v>
      </c>
      <c r="K56" s="83">
        <f t="shared" si="2"/>
        <v>45.3</v>
      </c>
      <c r="L56" s="365" t="b">
        <f t="shared" si="1"/>
        <v>1</v>
      </c>
    </row>
    <row r="57" spans="1:12" s="21" customFormat="1" ht="75">
      <c r="A57" s="286" t="s">
        <v>134</v>
      </c>
      <c r="B57" s="132">
        <v>41031000</v>
      </c>
      <c r="C57" s="29">
        <v>31203300</v>
      </c>
      <c r="D57" s="29">
        <v>14126200</v>
      </c>
      <c r="E57" s="83">
        <f aca="true" t="shared" si="4" ref="E57:E81">D57/C57*100</f>
        <v>45.3</v>
      </c>
      <c r="F57" s="85"/>
      <c r="G57" s="85"/>
      <c r="H57" s="85"/>
      <c r="I57" s="47">
        <f t="shared" si="0"/>
        <v>31203300</v>
      </c>
      <c r="J57" s="47">
        <f t="shared" si="0"/>
        <v>14126200</v>
      </c>
      <c r="K57" s="83">
        <f t="shared" si="2"/>
        <v>45.3</v>
      </c>
      <c r="L57" s="365" t="b">
        <f t="shared" si="1"/>
        <v>1</v>
      </c>
    </row>
    <row r="58" spans="1:15" s="21" customFormat="1" ht="60">
      <c r="A58" s="299" t="s">
        <v>159</v>
      </c>
      <c r="B58" s="134">
        <v>41031200</v>
      </c>
      <c r="C58" s="29">
        <v>2369100</v>
      </c>
      <c r="D58" s="29"/>
      <c r="E58" s="83">
        <f t="shared" si="4"/>
        <v>0</v>
      </c>
      <c r="F58" s="28"/>
      <c r="G58" s="28"/>
      <c r="H58" s="85"/>
      <c r="I58" s="47">
        <f t="shared" si="0"/>
        <v>2369100</v>
      </c>
      <c r="J58" s="47">
        <f t="shared" si="0"/>
        <v>0</v>
      </c>
      <c r="K58" s="83">
        <f t="shared" si="2"/>
        <v>0</v>
      </c>
      <c r="L58" s="365" t="b">
        <f t="shared" si="1"/>
        <v>1</v>
      </c>
      <c r="O58" s="135"/>
    </row>
    <row r="59" spans="1:15" s="21" customFormat="1" ht="75">
      <c r="A59" s="300" t="s">
        <v>160</v>
      </c>
      <c r="B59" s="134">
        <v>41031700</v>
      </c>
      <c r="C59" s="29">
        <v>140000000</v>
      </c>
      <c r="D59" s="29">
        <v>64500000</v>
      </c>
      <c r="E59" s="83">
        <f t="shared" si="4"/>
        <v>46.1</v>
      </c>
      <c r="F59" s="28"/>
      <c r="G59" s="28"/>
      <c r="H59" s="85"/>
      <c r="I59" s="47">
        <f t="shared" si="0"/>
        <v>140000000</v>
      </c>
      <c r="J59" s="47">
        <f t="shared" si="0"/>
        <v>64500000</v>
      </c>
      <c r="K59" s="83">
        <f t="shared" si="2"/>
        <v>46.1</v>
      </c>
      <c r="L59" s="365" t="b">
        <f t="shared" si="1"/>
        <v>1</v>
      </c>
      <c r="O59" s="135"/>
    </row>
    <row r="60" spans="1:15" s="21" customFormat="1" ht="45">
      <c r="A60" s="137" t="s">
        <v>108</v>
      </c>
      <c r="B60" s="134">
        <v>41032200</v>
      </c>
      <c r="C60" s="29">
        <v>98507500</v>
      </c>
      <c r="D60" s="29">
        <v>21524400</v>
      </c>
      <c r="E60" s="83">
        <f t="shared" si="4"/>
        <v>21.9</v>
      </c>
      <c r="F60" s="85"/>
      <c r="G60" s="85"/>
      <c r="H60" s="85"/>
      <c r="I60" s="47">
        <f t="shared" si="0"/>
        <v>98507500</v>
      </c>
      <c r="J60" s="47">
        <f t="shared" si="0"/>
        <v>21524400</v>
      </c>
      <c r="K60" s="83">
        <f t="shared" si="2"/>
        <v>21.9</v>
      </c>
      <c r="L60" s="365" t="b">
        <f t="shared" si="1"/>
        <v>1</v>
      </c>
      <c r="O60" s="135"/>
    </row>
    <row r="61" spans="1:15" s="21" customFormat="1" ht="120">
      <c r="A61" s="233" t="s">
        <v>115</v>
      </c>
      <c r="B61" s="134">
        <v>41032300</v>
      </c>
      <c r="C61" s="29">
        <v>39944600</v>
      </c>
      <c r="D61" s="29">
        <v>19972300</v>
      </c>
      <c r="E61" s="83">
        <f t="shared" si="4"/>
        <v>50</v>
      </c>
      <c r="F61" s="85"/>
      <c r="G61" s="85"/>
      <c r="H61" s="85"/>
      <c r="I61" s="47">
        <f t="shared" si="0"/>
        <v>39944600</v>
      </c>
      <c r="J61" s="47">
        <f t="shared" si="0"/>
        <v>19972300</v>
      </c>
      <c r="K61" s="83">
        <f t="shared" si="2"/>
        <v>50</v>
      </c>
      <c r="L61" s="365" t="b">
        <f t="shared" si="1"/>
        <v>1</v>
      </c>
      <c r="O61" s="135"/>
    </row>
    <row r="62" spans="1:15" s="21" customFormat="1" ht="60">
      <c r="A62" s="217" t="s">
        <v>135</v>
      </c>
      <c r="B62" s="134">
        <v>41032800</v>
      </c>
      <c r="C62" s="29"/>
      <c r="D62" s="29"/>
      <c r="E62" s="83"/>
      <c r="F62" s="28">
        <v>68999000</v>
      </c>
      <c r="G62" s="85">
        <v>20819700</v>
      </c>
      <c r="H62" s="85">
        <f>G62/F62*100</f>
        <v>30.2</v>
      </c>
      <c r="I62" s="47">
        <f t="shared" si="0"/>
        <v>68999000</v>
      </c>
      <c r="J62" s="47">
        <f t="shared" si="0"/>
        <v>20819700</v>
      </c>
      <c r="K62" s="83">
        <f t="shared" si="2"/>
        <v>30.2</v>
      </c>
      <c r="L62" s="365" t="b">
        <f t="shared" si="1"/>
        <v>1</v>
      </c>
      <c r="O62" s="135"/>
    </row>
    <row r="63" spans="1:15" s="21" customFormat="1" ht="105">
      <c r="A63" s="299" t="s">
        <v>161</v>
      </c>
      <c r="B63" s="134">
        <v>41033000</v>
      </c>
      <c r="C63" s="29">
        <v>20000000</v>
      </c>
      <c r="D63" s="29"/>
      <c r="E63" s="83">
        <f t="shared" si="4"/>
        <v>0</v>
      </c>
      <c r="F63" s="85"/>
      <c r="G63" s="85"/>
      <c r="H63" s="85"/>
      <c r="I63" s="47">
        <f t="shared" si="0"/>
        <v>20000000</v>
      </c>
      <c r="J63" s="47">
        <f t="shared" si="0"/>
        <v>0</v>
      </c>
      <c r="K63" s="83">
        <f t="shared" si="2"/>
        <v>0</v>
      </c>
      <c r="L63" s="365" t="b">
        <f t="shared" si="1"/>
        <v>1</v>
      </c>
      <c r="O63" s="135"/>
    </row>
    <row r="64" spans="1:15" s="21" customFormat="1" ht="60">
      <c r="A64" s="299" t="s">
        <v>163</v>
      </c>
      <c r="B64" s="301" t="s">
        <v>162</v>
      </c>
      <c r="C64" s="29">
        <v>4344600</v>
      </c>
      <c r="D64" s="29">
        <v>1344100</v>
      </c>
      <c r="E64" s="83">
        <f t="shared" si="4"/>
        <v>30.9</v>
      </c>
      <c r="F64" s="85"/>
      <c r="G64" s="85"/>
      <c r="H64" s="85"/>
      <c r="I64" s="47">
        <f t="shared" si="0"/>
        <v>4344600</v>
      </c>
      <c r="J64" s="47">
        <f t="shared" si="0"/>
        <v>1344100</v>
      </c>
      <c r="K64" s="83">
        <f t="shared" si="2"/>
        <v>30.9</v>
      </c>
      <c r="L64" s="365" t="b">
        <f t="shared" si="1"/>
        <v>1</v>
      </c>
      <c r="O64" s="135"/>
    </row>
    <row r="65" spans="1:15" s="21" customFormat="1" ht="90">
      <c r="A65" s="302" t="s">
        <v>165</v>
      </c>
      <c r="B65" s="301" t="s">
        <v>164</v>
      </c>
      <c r="C65" s="29">
        <v>1970100</v>
      </c>
      <c r="D65" s="29">
        <v>1970100</v>
      </c>
      <c r="E65" s="83">
        <f t="shared" si="4"/>
        <v>100</v>
      </c>
      <c r="F65" s="85"/>
      <c r="G65" s="85"/>
      <c r="H65" s="85"/>
      <c r="I65" s="47">
        <f t="shared" si="0"/>
        <v>1970100</v>
      </c>
      <c r="J65" s="47">
        <f t="shared" si="0"/>
        <v>1970100</v>
      </c>
      <c r="K65" s="83">
        <f t="shared" si="2"/>
        <v>100</v>
      </c>
      <c r="L65" s="365" t="b">
        <f t="shared" si="1"/>
        <v>1</v>
      </c>
      <c r="O65" s="135"/>
    </row>
    <row r="66" spans="1:15" s="21" customFormat="1" ht="45">
      <c r="A66" s="303" t="s">
        <v>167</v>
      </c>
      <c r="B66" s="301" t="s">
        <v>166</v>
      </c>
      <c r="C66" s="29">
        <v>58000000</v>
      </c>
      <c r="D66" s="29">
        <v>15103200</v>
      </c>
      <c r="E66" s="83">
        <f t="shared" si="4"/>
        <v>26</v>
      </c>
      <c r="F66" s="85"/>
      <c r="G66" s="85"/>
      <c r="H66" s="85"/>
      <c r="I66" s="47">
        <f t="shared" si="0"/>
        <v>58000000</v>
      </c>
      <c r="J66" s="47">
        <f t="shared" si="0"/>
        <v>15103200</v>
      </c>
      <c r="K66" s="83">
        <f t="shared" si="2"/>
        <v>26</v>
      </c>
      <c r="L66" s="365" t="b">
        <f t="shared" si="1"/>
        <v>1</v>
      </c>
      <c r="O66" s="135"/>
    </row>
    <row r="67" spans="1:15" s="21" customFormat="1" ht="50.25" customHeight="1">
      <c r="A67" s="299" t="s">
        <v>168</v>
      </c>
      <c r="B67" s="134">
        <v>41034000</v>
      </c>
      <c r="C67" s="29">
        <v>54700000</v>
      </c>
      <c r="D67" s="29">
        <v>19500000</v>
      </c>
      <c r="E67" s="83">
        <f t="shared" si="4"/>
        <v>35.6</v>
      </c>
      <c r="F67" s="28">
        <v>12500000</v>
      </c>
      <c r="G67" s="85"/>
      <c r="H67" s="85">
        <f aca="true" t="shared" si="5" ref="H67:H74">G67/F67*100</f>
        <v>0</v>
      </c>
      <c r="I67" s="47">
        <f t="shared" si="0"/>
        <v>67200000</v>
      </c>
      <c r="J67" s="47">
        <f t="shared" si="0"/>
        <v>19500000</v>
      </c>
      <c r="K67" s="83">
        <f t="shared" si="2"/>
        <v>29</v>
      </c>
      <c r="L67" s="365" t="b">
        <f t="shared" si="1"/>
        <v>1</v>
      </c>
      <c r="O67" s="137"/>
    </row>
    <row r="68" spans="1:15" s="21" customFormat="1" ht="75" hidden="1">
      <c r="A68" s="217" t="s">
        <v>136</v>
      </c>
      <c r="B68" s="134">
        <v>41034100</v>
      </c>
      <c r="C68" s="29"/>
      <c r="D68" s="29"/>
      <c r="E68" s="83" t="e">
        <f t="shared" si="4"/>
        <v>#DIV/0!</v>
      </c>
      <c r="F68" s="85"/>
      <c r="G68" s="85"/>
      <c r="H68" s="85" t="e">
        <f t="shared" si="5"/>
        <v>#DIV/0!</v>
      </c>
      <c r="I68" s="47">
        <f t="shared" si="0"/>
        <v>0</v>
      </c>
      <c r="J68" s="47">
        <f t="shared" si="0"/>
        <v>0</v>
      </c>
      <c r="K68" s="83" t="e">
        <f t="shared" si="2"/>
        <v>#DIV/0!</v>
      </c>
      <c r="L68" s="365" t="b">
        <f t="shared" si="1"/>
        <v>1</v>
      </c>
      <c r="O68" s="137"/>
    </row>
    <row r="69" spans="1:15" s="21" customFormat="1" ht="180">
      <c r="A69" s="217" t="s">
        <v>137</v>
      </c>
      <c r="B69" s="134">
        <v>41034300</v>
      </c>
      <c r="C69" s="29"/>
      <c r="D69" s="29"/>
      <c r="E69" s="83"/>
      <c r="F69" s="28">
        <v>4527700</v>
      </c>
      <c r="G69" s="85"/>
      <c r="H69" s="85">
        <f t="shared" si="5"/>
        <v>0</v>
      </c>
      <c r="I69" s="47">
        <f t="shared" si="0"/>
        <v>4527700</v>
      </c>
      <c r="J69" s="47">
        <f t="shared" si="0"/>
        <v>0</v>
      </c>
      <c r="K69" s="83">
        <f t="shared" si="2"/>
        <v>0</v>
      </c>
      <c r="L69" s="365" t="b">
        <f t="shared" si="1"/>
        <v>1</v>
      </c>
      <c r="O69" s="137"/>
    </row>
    <row r="70" spans="1:15" s="21" customFormat="1" ht="60">
      <c r="A70" s="217" t="s">
        <v>116</v>
      </c>
      <c r="B70" s="134">
        <v>41034900</v>
      </c>
      <c r="C70" s="29"/>
      <c r="D70" s="29"/>
      <c r="E70" s="83"/>
      <c r="F70" s="28">
        <v>64611300</v>
      </c>
      <c r="G70" s="28"/>
      <c r="H70" s="85">
        <f t="shared" si="5"/>
        <v>0</v>
      </c>
      <c r="I70" s="47">
        <f t="shared" si="0"/>
        <v>64611300</v>
      </c>
      <c r="J70" s="47">
        <f t="shared" si="0"/>
        <v>0</v>
      </c>
      <c r="K70" s="83">
        <f t="shared" si="2"/>
        <v>0</v>
      </c>
      <c r="L70" s="365" t="b">
        <f t="shared" si="1"/>
        <v>1</v>
      </c>
      <c r="O70" s="137"/>
    </row>
    <row r="71" spans="1:15" s="21" customFormat="1" ht="45" hidden="1">
      <c r="A71" s="137" t="s">
        <v>93</v>
      </c>
      <c r="B71" s="134">
        <v>41034500</v>
      </c>
      <c r="C71" s="29"/>
      <c r="D71" s="29"/>
      <c r="E71" s="83" t="e">
        <f t="shared" si="4"/>
        <v>#DIV/0!</v>
      </c>
      <c r="F71" s="85"/>
      <c r="G71" s="85"/>
      <c r="H71" s="85" t="e">
        <f t="shared" si="5"/>
        <v>#DIV/0!</v>
      </c>
      <c r="I71" s="47">
        <f t="shared" si="0"/>
        <v>0</v>
      </c>
      <c r="J71" s="47">
        <f t="shared" si="0"/>
        <v>0</v>
      </c>
      <c r="K71" s="83" t="e">
        <f t="shared" si="2"/>
        <v>#DIV/0!</v>
      </c>
      <c r="L71" s="365" t="b">
        <f t="shared" si="1"/>
        <v>1</v>
      </c>
      <c r="O71" s="137"/>
    </row>
    <row r="72" spans="1:15" s="52" customFormat="1" ht="63" customHeight="1" hidden="1">
      <c r="A72" s="137" t="s">
        <v>84</v>
      </c>
      <c r="B72" s="134">
        <v>41034700</v>
      </c>
      <c r="C72" s="47"/>
      <c r="D72" s="47"/>
      <c r="E72" s="83" t="e">
        <f t="shared" si="4"/>
        <v>#DIV/0!</v>
      </c>
      <c r="F72" s="47"/>
      <c r="G72" s="47"/>
      <c r="H72" s="85" t="e">
        <f t="shared" si="5"/>
        <v>#DIV/0!</v>
      </c>
      <c r="I72" s="47">
        <f t="shared" si="0"/>
        <v>0</v>
      </c>
      <c r="J72" s="47">
        <f t="shared" si="0"/>
        <v>0</v>
      </c>
      <c r="K72" s="83" t="e">
        <f t="shared" si="2"/>
        <v>#DIV/0!</v>
      </c>
      <c r="L72" s="365" t="b">
        <f t="shared" si="1"/>
        <v>1</v>
      </c>
      <c r="O72" s="137"/>
    </row>
    <row r="73" spans="1:15" s="52" customFormat="1" ht="105.75" customHeight="1" hidden="1">
      <c r="A73" s="137" t="s">
        <v>102</v>
      </c>
      <c r="B73" s="134">
        <v>41034800</v>
      </c>
      <c r="C73" s="47"/>
      <c r="D73" s="47"/>
      <c r="E73" s="83" t="e">
        <f t="shared" si="4"/>
        <v>#DIV/0!</v>
      </c>
      <c r="F73" s="47"/>
      <c r="G73" s="47"/>
      <c r="H73" s="85" t="e">
        <f t="shared" si="5"/>
        <v>#DIV/0!</v>
      </c>
      <c r="I73" s="47">
        <f t="shared" si="0"/>
        <v>0</v>
      </c>
      <c r="J73" s="47">
        <f t="shared" si="0"/>
        <v>0</v>
      </c>
      <c r="K73" s="83" t="e">
        <f t="shared" si="2"/>
        <v>#DIV/0!</v>
      </c>
      <c r="L73" s="365" t="b">
        <f t="shared" si="1"/>
        <v>1</v>
      </c>
      <c r="O73" s="274"/>
    </row>
    <row r="74" spans="1:15" s="52" customFormat="1" ht="15">
      <c r="A74" s="137" t="s">
        <v>103</v>
      </c>
      <c r="B74" s="134">
        <v>41035000</v>
      </c>
      <c r="C74" s="47">
        <v>200000</v>
      </c>
      <c r="D74" s="47">
        <v>105325</v>
      </c>
      <c r="E74" s="83">
        <f t="shared" si="4"/>
        <v>52.7</v>
      </c>
      <c r="F74" s="47">
        <v>13837455</v>
      </c>
      <c r="G74" s="47"/>
      <c r="H74" s="85">
        <f t="shared" si="5"/>
        <v>0</v>
      </c>
      <c r="I74" s="47">
        <f t="shared" si="0"/>
        <v>14037455</v>
      </c>
      <c r="J74" s="47">
        <f t="shared" si="0"/>
        <v>105325</v>
      </c>
      <c r="K74" s="83">
        <f t="shared" si="2"/>
        <v>0.8</v>
      </c>
      <c r="L74" s="365" t="b">
        <f t="shared" si="1"/>
        <v>1</v>
      </c>
      <c r="O74" s="274"/>
    </row>
    <row r="75" spans="1:15" s="52" customFormat="1" ht="135">
      <c r="A75" s="299" t="s">
        <v>184</v>
      </c>
      <c r="B75" s="134">
        <v>41035800</v>
      </c>
      <c r="C75" s="47">
        <v>3058132</v>
      </c>
      <c r="D75" s="47">
        <v>1413361</v>
      </c>
      <c r="E75" s="83">
        <f t="shared" si="4"/>
        <v>46.2</v>
      </c>
      <c r="F75" s="47"/>
      <c r="G75" s="47"/>
      <c r="H75" s="85"/>
      <c r="I75" s="47">
        <f t="shared" si="0"/>
        <v>3058132</v>
      </c>
      <c r="J75" s="47">
        <f t="shared" si="0"/>
        <v>1413361</v>
      </c>
      <c r="K75" s="83">
        <f t="shared" si="2"/>
        <v>46.2</v>
      </c>
      <c r="L75" s="365" t="b">
        <f t="shared" si="1"/>
        <v>1</v>
      </c>
      <c r="O75" s="274"/>
    </row>
    <row r="76" spans="1:15" s="52" customFormat="1" ht="90">
      <c r="A76" s="217" t="s">
        <v>138</v>
      </c>
      <c r="B76" s="134">
        <v>41036000</v>
      </c>
      <c r="C76" s="47">
        <v>1632200</v>
      </c>
      <c r="D76" s="47"/>
      <c r="E76" s="83">
        <f t="shared" si="4"/>
        <v>0</v>
      </c>
      <c r="F76" s="47">
        <v>563800</v>
      </c>
      <c r="G76" s="47"/>
      <c r="H76" s="85">
        <f>G76/F76*100</f>
        <v>0</v>
      </c>
      <c r="I76" s="47">
        <f t="shared" si="0"/>
        <v>2196000</v>
      </c>
      <c r="J76" s="47">
        <f t="shared" si="0"/>
        <v>0</v>
      </c>
      <c r="K76" s="83">
        <f t="shared" si="2"/>
        <v>0</v>
      </c>
      <c r="L76" s="365" t="b">
        <f t="shared" si="1"/>
        <v>1</v>
      </c>
      <c r="O76" s="274"/>
    </row>
    <row r="77" spans="1:15" s="52" customFormat="1" ht="60">
      <c r="A77" s="217" t="s">
        <v>139</v>
      </c>
      <c r="B77" s="134">
        <v>41036200</v>
      </c>
      <c r="C77" s="47"/>
      <c r="D77" s="47"/>
      <c r="E77" s="83"/>
      <c r="F77" s="47">
        <v>1605500</v>
      </c>
      <c r="G77" s="47"/>
      <c r="H77" s="85">
        <f>G77/F77*100</f>
        <v>0</v>
      </c>
      <c r="I77" s="47">
        <f t="shared" si="0"/>
        <v>1605500</v>
      </c>
      <c r="J77" s="47">
        <f t="shared" si="0"/>
        <v>0</v>
      </c>
      <c r="K77" s="83">
        <f t="shared" si="2"/>
        <v>0</v>
      </c>
      <c r="L77" s="365" t="b">
        <f aca="true" t="shared" si="6" ref="L77:L90">D77+G77=J77</f>
        <v>1</v>
      </c>
      <c r="O77" s="274"/>
    </row>
    <row r="78" spans="1:15" s="52" customFormat="1" ht="75">
      <c r="A78" s="217" t="s">
        <v>117</v>
      </c>
      <c r="B78" s="134">
        <v>41036300</v>
      </c>
      <c r="C78" s="47">
        <v>500000</v>
      </c>
      <c r="D78" s="47">
        <v>500000</v>
      </c>
      <c r="E78" s="83">
        <f t="shared" si="4"/>
        <v>100</v>
      </c>
      <c r="F78" s="47"/>
      <c r="G78" s="47"/>
      <c r="H78" s="85"/>
      <c r="I78" s="47">
        <f aca="true" t="shared" si="7" ref="I78:J84">C78+F78</f>
        <v>500000</v>
      </c>
      <c r="J78" s="47">
        <f t="shared" si="7"/>
        <v>500000</v>
      </c>
      <c r="K78" s="83">
        <f aca="true" t="shared" si="8" ref="K78:K84">J78/I78*100</f>
        <v>100</v>
      </c>
      <c r="L78" s="365" t="b">
        <f t="shared" si="6"/>
        <v>1</v>
      </c>
      <c r="O78" s="274"/>
    </row>
    <row r="79" spans="1:15" s="52" customFormat="1" ht="60" hidden="1">
      <c r="A79" s="217" t="s">
        <v>118</v>
      </c>
      <c r="B79" s="134">
        <v>41036900</v>
      </c>
      <c r="C79" s="47"/>
      <c r="D79" s="47"/>
      <c r="E79" s="83" t="e">
        <f t="shared" si="4"/>
        <v>#DIV/0!</v>
      </c>
      <c r="F79" s="47"/>
      <c r="G79" s="47"/>
      <c r="H79" s="85" t="e">
        <f>G79/F79*100</f>
        <v>#DIV/0!</v>
      </c>
      <c r="I79" s="47">
        <f t="shared" si="7"/>
        <v>0</v>
      </c>
      <c r="J79" s="47">
        <f t="shared" si="7"/>
        <v>0</v>
      </c>
      <c r="K79" s="83" t="e">
        <f t="shared" si="8"/>
        <v>#DIV/0!</v>
      </c>
      <c r="L79" s="365" t="b">
        <f t="shared" si="6"/>
        <v>1</v>
      </c>
      <c r="O79" s="274"/>
    </row>
    <row r="80" spans="1:15" s="52" customFormat="1" ht="75">
      <c r="A80" s="217" t="s">
        <v>140</v>
      </c>
      <c r="B80" s="134">
        <v>41037000</v>
      </c>
      <c r="C80" s="262">
        <v>92100</v>
      </c>
      <c r="D80" s="262">
        <v>77700</v>
      </c>
      <c r="E80" s="255">
        <f t="shared" si="4"/>
        <v>84.4</v>
      </c>
      <c r="F80" s="262"/>
      <c r="G80" s="262"/>
      <c r="H80" s="308"/>
      <c r="I80" s="262">
        <f t="shared" si="7"/>
        <v>92100</v>
      </c>
      <c r="J80" s="262">
        <f t="shared" si="7"/>
        <v>77700</v>
      </c>
      <c r="K80" s="255">
        <f t="shared" si="8"/>
        <v>84.4</v>
      </c>
      <c r="L80" s="365" t="b">
        <f t="shared" si="6"/>
        <v>1</v>
      </c>
      <c r="O80" s="274"/>
    </row>
    <row r="81" spans="1:15" s="52" customFormat="1" ht="60">
      <c r="A81" s="217" t="s">
        <v>141</v>
      </c>
      <c r="B81" s="134">
        <v>41037100</v>
      </c>
      <c r="C81" s="47">
        <v>7400000</v>
      </c>
      <c r="D81" s="47">
        <v>333000</v>
      </c>
      <c r="E81" s="83">
        <f t="shared" si="4"/>
        <v>4.5</v>
      </c>
      <c r="F81" s="47">
        <v>14700000</v>
      </c>
      <c r="G81" s="47"/>
      <c r="H81" s="85">
        <f>G81/F81*100</f>
        <v>0</v>
      </c>
      <c r="I81" s="47">
        <f t="shared" si="7"/>
        <v>22100000</v>
      </c>
      <c r="J81" s="47">
        <f t="shared" si="7"/>
        <v>333000</v>
      </c>
      <c r="K81" s="83">
        <f t="shared" si="8"/>
        <v>1.5</v>
      </c>
      <c r="L81" s="365" t="b">
        <f t="shared" si="6"/>
        <v>1</v>
      </c>
      <c r="O81" s="274"/>
    </row>
    <row r="82" spans="1:15" s="52" customFormat="1" ht="90">
      <c r="A82" s="217" t="s">
        <v>142</v>
      </c>
      <c r="B82" s="134">
        <v>41037900</v>
      </c>
      <c r="C82" s="47"/>
      <c r="D82" s="47"/>
      <c r="E82" s="83"/>
      <c r="F82" s="47">
        <v>2968500</v>
      </c>
      <c r="G82" s="47"/>
      <c r="H82" s="85">
        <f>G82/F82*100</f>
        <v>0</v>
      </c>
      <c r="I82" s="47">
        <f t="shared" si="7"/>
        <v>2968500</v>
      </c>
      <c r="J82" s="47">
        <f t="shared" si="7"/>
        <v>0</v>
      </c>
      <c r="K82" s="83">
        <f t="shared" si="8"/>
        <v>0</v>
      </c>
      <c r="L82" s="365" t="b">
        <f t="shared" si="6"/>
        <v>1</v>
      </c>
      <c r="O82" s="274"/>
    </row>
    <row r="83" spans="1:15" s="52" customFormat="1" ht="75" hidden="1">
      <c r="A83" s="217" t="s">
        <v>143</v>
      </c>
      <c r="B83" s="287">
        <v>41038000</v>
      </c>
      <c r="C83" s="47"/>
      <c r="D83" s="47"/>
      <c r="E83" s="83" t="e">
        <f>D83/C83*100</f>
        <v>#DIV/0!</v>
      </c>
      <c r="F83" s="47"/>
      <c r="G83" s="47"/>
      <c r="H83" s="85"/>
      <c r="I83" s="47">
        <f t="shared" si="7"/>
        <v>0</v>
      </c>
      <c r="J83" s="47">
        <f t="shared" si="7"/>
        <v>0</v>
      </c>
      <c r="K83" s="83" t="e">
        <f t="shared" si="8"/>
        <v>#DIV/0!</v>
      </c>
      <c r="L83" s="365" t="b">
        <f t="shared" si="6"/>
        <v>1</v>
      </c>
      <c r="O83" s="274"/>
    </row>
    <row r="84" spans="1:15" s="52" customFormat="1" ht="45" customHeight="1" thickBot="1">
      <c r="A84" s="214" t="s">
        <v>85</v>
      </c>
      <c r="B84" s="215">
        <v>43010000</v>
      </c>
      <c r="C84" s="32"/>
      <c r="D84" s="32"/>
      <c r="E84" s="88"/>
      <c r="F84" s="32">
        <v>282728100</v>
      </c>
      <c r="G84" s="32">
        <v>40871768</v>
      </c>
      <c r="H84" s="88">
        <f>G84/F84*100</f>
        <v>14.5</v>
      </c>
      <c r="I84" s="32">
        <f t="shared" si="7"/>
        <v>282728100</v>
      </c>
      <c r="J84" s="32">
        <f t="shared" si="7"/>
        <v>40871768</v>
      </c>
      <c r="K84" s="88">
        <f t="shared" si="8"/>
        <v>14.5</v>
      </c>
      <c r="L84" s="365" t="b">
        <f t="shared" si="6"/>
        <v>1</v>
      </c>
      <c r="O84" s="164"/>
    </row>
    <row r="85" spans="1:12" s="42" customFormat="1" ht="24" customHeight="1" thickBot="1">
      <c r="A85" s="210" t="s">
        <v>36</v>
      </c>
      <c r="B85" s="211">
        <v>900104</v>
      </c>
      <c r="C85" s="212">
        <f>C42+C41</f>
        <v>3194757221</v>
      </c>
      <c r="D85" s="212">
        <f>D42+D41</f>
        <v>1418320282</v>
      </c>
      <c r="E85" s="213">
        <f>D85/C85*100</f>
        <v>44.4</v>
      </c>
      <c r="F85" s="212">
        <f>F42+F41+F84</f>
        <v>611869755</v>
      </c>
      <c r="G85" s="212">
        <f>G42+G41+G84</f>
        <v>155629735</v>
      </c>
      <c r="H85" s="213">
        <f>G85/F85*100</f>
        <v>25.4</v>
      </c>
      <c r="I85" s="212">
        <f t="shared" si="0"/>
        <v>3806626976</v>
      </c>
      <c r="J85" s="212">
        <f>D85+G85</f>
        <v>1573950017</v>
      </c>
      <c r="K85" s="213">
        <f t="shared" si="2"/>
        <v>41.3</v>
      </c>
      <c r="L85" s="365" t="b">
        <f t="shared" si="6"/>
        <v>1</v>
      </c>
    </row>
    <row r="86" spans="1:12" s="69" customFormat="1" ht="14.25" hidden="1">
      <c r="A86" s="195"/>
      <c r="B86" s="82"/>
      <c r="C86" s="107"/>
      <c r="D86" s="107"/>
      <c r="E86" s="107"/>
      <c r="F86" s="107"/>
      <c r="G86" s="107"/>
      <c r="H86" s="107"/>
      <c r="I86" s="107"/>
      <c r="J86" s="107"/>
      <c r="K86" s="203"/>
      <c r="L86" s="365" t="b">
        <f t="shared" si="6"/>
        <v>1</v>
      </c>
    </row>
    <row r="87" spans="1:12" s="52" customFormat="1" ht="18.75" customHeight="1" hidden="1">
      <c r="A87" s="336"/>
      <c r="B87" s="275"/>
      <c r="C87" s="338" t="s">
        <v>1</v>
      </c>
      <c r="D87" s="338"/>
      <c r="E87" s="338"/>
      <c r="F87" s="339" t="s">
        <v>66</v>
      </c>
      <c r="G87" s="340"/>
      <c r="H87" s="341"/>
      <c r="I87" s="342" t="s">
        <v>2</v>
      </c>
      <c r="J87" s="342"/>
      <c r="K87" s="342"/>
      <c r="L87" s="365" t="b">
        <f t="shared" si="6"/>
        <v>1</v>
      </c>
    </row>
    <row r="88" spans="1:12" s="52" customFormat="1" ht="15" hidden="1">
      <c r="A88" s="337"/>
      <c r="B88" s="275" t="s">
        <v>3</v>
      </c>
      <c r="C88" s="276" t="s">
        <v>4</v>
      </c>
      <c r="D88" s="277" t="s">
        <v>5</v>
      </c>
      <c r="E88" s="277" t="s">
        <v>6</v>
      </c>
      <c r="F88" s="277" t="s">
        <v>4</v>
      </c>
      <c r="G88" s="277" t="s">
        <v>5</v>
      </c>
      <c r="H88" s="277" t="s">
        <v>6</v>
      </c>
      <c r="I88" s="277" t="s">
        <v>4</v>
      </c>
      <c r="J88" s="277" t="s">
        <v>5</v>
      </c>
      <c r="K88" s="278" t="s">
        <v>6</v>
      </c>
      <c r="L88" s="365" t="e">
        <f t="shared" si="6"/>
        <v>#VALUE!</v>
      </c>
    </row>
    <row r="89" spans="1:12" s="21" customFormat="1" ht="15" customHeight="1" hidden="1">
      <c r="A89" s="337"/>
      <c r="B89" s="16" t="s">
        <v>7</v>
      </c>
      <c r="C89" s="92" t="s">
        <v>8</v>
      </c>
      <c r="D89" s="93"/>
      <c r="E89" s="93" t="s">
        <v>9</v>
      </c>
      <c r="F89" s="93" t="s">
        <v>10</v>
      </c>
      <c r="G89" s="93"/>
      <c r="H89" s="93" t="s">
        <v>9</v>
      </c>
      <c r="I89" s="93" t="s">
        <v>8</v>
      </c>
      <c r="J89" s="93"/>
      <c r="K89" s="204" t="s">
        <v>9</v>
      </c>
      <c r="L89" s="365" t="b">
        <f t="shared" si="6"/>
        <v>1</v>
      </c>
    </row>
    <row r="90" spans="1:12" s="21" customFormat="1" ht="13.5" customHeight="1" hidden="1">
      <c r="A90" s="337"/>
      <c r="B90" s="22" t="s">
        <v>72</v>
      </c>
      <c r="C90" s="95" t="s">
        <v>10</v>
      </c>
      <c r="D90" s="96"/>
      <c r="E90" s="96"/>
      <c r="F90" s="96"/>
      <c r="G90" s="96"/>
      <c r="H90" s="96"/>
      <c r="I90" s="96" t="s">
        <v>10</v>
      </c>
      <c r="J90" s="96"/>
      <c r="K90" s="205"/>
      <c r="L90" s="365" t="b">
        <f t="shared" si="6"/>
        <v>1</v>
      </c>
    </row>
    <row r="91" spans="1:11" s="35" customFormat="1" ht="14.25">
      <c r="A91" s="196" t="s">
        <v>37</v>
      </c>
      <c r="B91" s="68"/>
      <c r="C91" s="109"/>
      <c r="D91" s="109"/>
      <c r="E91" s="109"/>
      <c r="F91" s="109"/>
      <c r="G91" s="109"/>
      <c r="H91" s="109"/>
      <c r="I91" s="109"/>
      <c r="J91" s="109"/>
      <c r="K91" s="206"/>
    </row>
    <row r="92" spans="1:16" s="21" customFormat="1" ht="15">
      <c r="A92" s="142" t="s">
        <v>38</v>
      </c>
      <c r="B92" s="71" t="s">
        <v>71</v>
      </c>
      <c r="C92" s="114">
        <v>17508300</v>
      </c>
      <c r="D92" s="29">
        <v>6906304</v>
      </c>
      <c r="E92" s="85">
        <f aca="true" t="shared" si="9" ref="E92:E102">D92/C92*100</f>
        <v>39.4</v>
      </c>
      <c r="F92" s="28">
        <v>80000</v>
      </c>
      <c r="G92" s="28"/>
      <c r="H92" s="85"/>
      <c r="I92" s="28">
        <f>C92+F92</f>
        <v>17588300</v>
      </c>
      <c r="J92" s="28">
        <f>D92+G92</f>
        <v>6906304</v>
      </c>
      <c r="K92" s="85">
        <f aca="true" t="shared" si="10" ref="K92:K101">J92/I92*100</f>
        <v>39.3</v>
      </c>
      <c r="L92" s="227">
        <f>D94+D95+D96+D98+D100</f>
        <v>407485088</v>
      </c>
      <c r="M92" s="21">
        <f>L92/D120</f>
        <v>0.973870618511063</v>
      </c>
      <c r="O92" s="227" t="s">
        <v>179</v>
      </c>
      <c r="P92" s="227" t="s">
        <v>178</v>
      </c>
    </row>
    <row r="93" spans="1:11" s="21" customFormat="1" ht="15" hidden="1">
      <c r="A93" s="142" t="s">
        <v>39</v>
      </c>
      <c r="B93" s="71" t="s">
        <v>67</v>
      </c>
      <c r="C93" s="114"/>
      <c r="D93" s="29"/>
      <c r="E93" s="85" t="e">
        <f t="shared" si="9"/>
        <v>#DIV/0!</v>
      </c>
      <c r="F93" s="28"/>
      <c r="G93" s="28"/>
      <c r="H93" s="85"/>
      <c r="I93" s="28">
        <f aca="true" t="shared" si="11" ref="I93:J151">C93+F93</f>
        <v>0</v>
      </c>
      <c r="J93" s="28">
        <f t="shared" si="11"/>
        <v>0</v>
      </c>
      <c r="K93" s="85" t="e">
        <f t="shared" si="10"/>
        <v>#DIV/0!</v>
      </c>
    </row>
    <row r="94" spans="1:17" s="21" customFormat="1" ht="15">
      <c r="A94" s="142" t="s">
        <v>40</v>
      </c>
      <c r="B94" s="71" t="s">
        <v>68</v>
      </c>
      <c r="C94" s="114">
        <v>265960200</v>
      </c>
      <c r="D94" s="29">
        <v>108079776</v>
      </c>
      <c r="E94" s="85">
        <f t="shared" si="9"/>
        <v>40.6</v>
      </c>
      <c r="F94" s="28">
        <v>8785100</v>
      </c>
      <c r="G94" s="28">
        <v>6274945</v>
      </c>
      <c r="H94" s="85">
        <f>G94/F94*100</f>
        <v>71.4</v>
      </c>
      <c r="I94" s="28">
        <f t="shared" si="11"/>
        <v>274745300</v>
      </c>
      <c r="J94" s="28">
        <f t="shared" si="11"/>
        <v>114354721</v>
      </c>
      <c r="K94" s="85">
        <f t="shared" si="10"/>
        <v>41.6</v>
      </c>
      <c r="L94" s="21">
        <f>D94/D120</f>
        <v>0.25830569363475</v>
      </c>
      <c r="M94" s="21">
        <v>90215681</v>
      </c>
      <c r="N94" s="21">
        <f>M94/D94</f>
        <v>0.834713804366138</v>
      </c>
      <c r="O94" s="21">
        <f>63606306+22744081</f>
        <v>86350387</v>
      </c>
      <c r="P94" s="21">
        <f>52881139+19304693</f>
        <v>72185832</v>
      </c>
      <c r="Q94" s="21">
        <f>O94-P94</f>
        <v>14164555</v>
      </c>
    </row>
    <row r="95" spans="1:17" s="21" customFormat="1" ht="15">
      <c r="A95" s="142" t="s">
        <v>41</v>
      </c>
      <c r="B95" s="71" t="s">
        <v>69</v>
      </c>
      <c r="C95" s="29">
        <v>575204900</v>
      </c>
      <c r="D95" s="29">
        <v>215334484</v>
      </c>
      <c r="E95" s="85">
        <f t="shared" si="9"/>
        <v>37.4</v>
      </c>
      <c r="F95" s="28">
        <v>19008500</v>
      </c>
      <c r="G95" s="28">
        <v>16213504</v>
      </c>
      <c r="H95" s="85">
        <f>G95/F95*100</f>
        <v>85.3</v>
      </c>
      <c r="I95" s="28">
        <f t="shared" si="11"/>
        <v>594213400</v>
      </c>
      <c r="J95" s="28">
        <f t="shared" si="11"/>
        <v>231547988</v>
      </c>
      <c r="K95" s="85">
        <f t="shared" si="10"/>
        <v>39</v>
      </c>
      <c r="L95" s="21">
        <f>D95/D120</f>
        <v>0.514639512697556</v>
      </c>
      <c r="M95" s="21">
        <v>191829807</v>
      </c>
      <c r="N95" s="21">
        <f>M95/D95</f>
        <v>0.890845736533309</v>
      </c>
      <c r="Q95" s="21">
        <f>O94/P94</f>
        <v>1.19622347775946</v>
      </c>
    </row>
    <row r="96" spans="1:14" s="21" customFormat="1" ht="15">
      <c r="A96" s="142" t="s">
        <v>42</v>
      </c>
      <c r="B96" s="71" t="s">
        <v>70</v>
      </c>
      <c r="C96" s="29">
        <v>127214600</v>
      </c>
      <c r="D96" s="29">
        <v>45830184</v>
      </c>
      <c r="E96" s="85">
        <f t="shared" si="9"/>
        <v>36</v>
      </c>
      <c r="F96" s="28">
        <v>19866300</v>
      </c>
      <c r="G96" s="28">
        <v>9267892</v>
      </c>
      <c r="H96" s="85">
        <f>G96/F96*100</f>
        <v>46.7</v>
      </c>
      <c r="I96" s="28">
        <f t="shared" si="11"/>
        <v>147080900</v>
      </c>
      <c r="J96" s="28">
        <f t="shared" si="11"/>
        <v>55098076</v>
      </c>
      <c r="K96" s="85">
        <f t="shared" si="10"/>
        <v>37.5</v>
      </c>
      <c r="L96" s="21">
        <f>D96/D120</f>
        <v>0.109532031853288</v>
      </c>
      <c r="M96" s="21">
        <v>38995379</v>
      </c>
      <c r="N96" s="21">
        <f>M96/D96</f>
        <v>0.85086673446478</v>
      </c>
    </row>
    <row r="97" spans="1:14" s="21" customFormat="1" ht="15">
      <c r="A97" s="142" t="s">
        <v>43</v>
      </c>
      <c r="B97" s="53">
        <v>100000</v>
      </c>
      <c r="C97" s="29">
        <v>43626179</v>
      </c>
      <c r="D97" s="29">
        <v>1185803</v>
      </c>
      <c r="E97" s="85">
        <f t="shared" si="9"/>
        <v>2.7</v>
      </c>
      <c r="F97" s="28">
        <v>23261600</v>
      </c>
      <c r="G97" s="28">
        <v>2307144</v>
      </c>
      <c r="H97" s="85">
        <f>G97/F97*100</f>
        <v>9.9</v>
      </c>
      <c r="I97" s="28">
        <f t="shared" si="11"/>
        <v>66887779</v>
      </c>
      <c r="J97" s="28">
        <f t="shared" si="11"/>
        <v>3492947</v>
      </c>
      <c r="K97" s="85">
        <f t="shared" si="10"/>
        <v>5.2</v>
      </c>
      <c r="N97" s="21">
        <f>M97/D97</f>
        <v>0</v>
      </c>
    </row>
    <row r="98" spans="1:14" s="21" customFormat="1" ht="15">
      <c r="A98" s="142" t="s">
        <v>44</v>
      </c>
      <c r="B98" s="53">
        <v>110000</v>
      </c>
      <c r="C98" s="29">
        <v>59116600</v>
      </c>
      <c r="D98" s="29">
        <v>21585996</v>
      </c>
      <c r="E98" s="85">
        <f t="shared" si="9"/>
        <v>36.5</v>
      </c>
      <c r="F98" s="28">
        <v>662400</v>
      </c>
      <c r="G98" s="28">
        <v>257588</v>
      </c>
      <c r="H98" s="85">
        <f>G98/F98*100</f>
        <v>38.9</v>
      </c>
      <c r="I98" s="28">
        <f t="shared" si="11"/>
        <v>59779000</v>
      </c>
      <c r="J98" s="28">
        <f t="shared" si="11"/>
        <v>21843584</v>
      </c>
      <c r="K98" s="85">
        <f t="shared" si="10"/>
        <v>36.5</v>
      </c>
      <c r="L98" s="21">
        <f>D98/D120</f>
        <v>0.051589537616889</v>
      </c>
      <c r="M98" s="21">
        <f>18223224</f>
        <v>18223224</v>
      </c>
      <c r="N98" s="21">
        <f>M98/D98</f>
        <v>0.844215110574467</v>
      </c>
    </row>
    <row r="99" spans="1:11" s="21" customFormat="1" ht="15.75" customHeight="1">
      <c r="A99" s="142" t="s">
        <v>45</v>
      </c>
      <c r="B99" s="53">
        <v>120000</v>
      </c>
      <c r="C99" s="29">
        <v>6600000</v>
      </c>
      <c r="D99" s="29">
        <v>1443531</v>
      </c>
      <c r="E99" s="85">
        <f t="shared" si="9"/>
        <v>21.9</v>
      </c>
      <c r="F99" s="28"/>
      <c r="G99" s="28"/>
      <c r="H99" s="85"/>
      <c r="I99" s="28">
        <f t="shared" si="11"/>
        <v>6600000</v>
      </c>
      <c r="J99" s="28">
        <f t="shared" si="11"/>
        <v>1443531</v>
      </c>
      <c r="K99" s="85">
        <f t="shared" si="10"/>
        <v>21.9</v>
      </c>
    </row>
    <row r="100" spans="1:14" s="21" customFormat="1" ht="15">
      <c r="A100" s="155" t="s">
        <v>46</v>
      </c>
      <c r="B100" s="54">
        <v>130000</v>
      </c>
      <c r="C100" s="115">
        <v>53754200</v>
      </c>
      <c r="D100" s="115">
        <v>16654648</v>
      </c>
      <c r="E100" s="85">
        <f t="shared" si="9"/>
        <v>31</v>
      </c>
      <c r="F100" s="28"/>
      <c r="G100" s="28">
        <v>937364</v>
      </c>
      <c r="H100" s="85"/>
      <c r="I100" s="28">
        <f t="shared" si="11"/>
        <v>53754200</v>
      </c>
      <c r="J100" s="28">
        <f t="shared" si="11"/>
        <v>17592012</v>
      </c>
      <c r="K100" s="85">
        <f t="shared" si="10"/>
        <v>32.7</v>
      </c>
      <c r="L100" s="21">
        <f>D100/D120</f>
        <v>0.0398038427085804</v>
      </c>
      <c r="M100" s="21">
        <v>15096232</v>
      </c>
      <c r="N100" s="21">
        <f>M100/D100</f>
        <v>0.906427563044263</v>
      </c>
    </row>
    <row r="101" spans="1:11" s="21" customFormat="1" ht="15">
      <c r="A101" s="155" t="s">
        <v>47</v>
      </c>
      <c r="B101" s="54">
        <v>150000</v>
      </c>
      <c r="C101" s="115">
        <v>31610600</v>
      </c>
      <c r="D101" s="115"/>
      <c r="E101" s="85">
        <f t="shared" si="9"/>
        <v>0</v>
      </c>
      <c r="F101" s="28">
        <v>265863055</v>
      </c>
      <c r="G101" s="28">
        <v>11487892</v>
      </c>
      <c r="H101" s="85">
        <f>G101/F101*100</f>
        <v>4.3</v>
      </c>
      <c r="I101" s="28">
        <f t="shared" si="11"/>
        <v>297473655</v>
      </c>
      <c r="J101" s="28">
        <f t="shared" si="11"/>
        <v>11487892</v>
      </c>
      <c r="K101" s="85">
        <f t="shared" si="10"/>
        <v>3.9</v>
      </c>
    </row>
    <row r="102" spans="1:11" s="21" customFormat="1" ht="30" hidden="1">
      <c r="A102" s="155" t="s">
        <v>74</v>
      </c>
      <c r="B102" s="54">
        <v>160000</v>
      </c>
      <c r="C102" s="115"/>
      <c r="D102" s="115"/>
      <c r="E102" s="85" t="e">
        <f t="shared" si="9"/>
        <v>#DIV/0!</v>
      </c>
      <c r="F102" s="28"/>
      <c r="G102" s="28"/>
      <c r="H102" s="85"/>
      <c r="I102" s="28">
        <f t="shared" si="11"/>
        <v>0</v>
      </c>
      <c r="J102" s="28"/>
      <c r="K102" s="85"/>
    </row>
    <row r="103" spans="1:13" s="21" customFormat="1" ht="30">
      <c r="A103" s="155" t="s">
        <v>48</v>
      </c>
      <c r="B103" s="54">
        <v>170000</v>
      </c>
      <c r="C103" s="115"/>
      <c r="D103" s="115"/>
      <c r="E103" s="85"/>
      <c r="F103" s="28">
        <v>118394000</v>
      </c>
      <c r="G103" s="28">
        <v>30431363</v>
      </c>
      <c r="H103" s="85">
        <f>G103/F103*100</f>
        <v>25.7</v>
      </c>
      <c r="I103" s="28">
        <f t="shared" si="11"/>
        <v>118394000</v>
      </c>
      <c r="J103" s="28">
        <f t="shared" si="11"/>
        <v>30431363</v>
      </c>
      <c r="K103" s="85">
        <f>J103/I103*100</f>
        <v>25.7</v>
      </c>
      <c r="L103" s="227">
        <f>F108+F112</f>
        <v>3300000</v>
      </c>
      <c r="M103" s="227">
        <f>G111+G112</f>
        <v>1491713</v>
      </c>
    </row>
    <row r="104" spans="1:13" s="21" customFormat="1" ht="28.5" customHeight="1">
      <c r="A104" s="155" t="s">
        <v>49</v>
      </c>
      <c r="B104" s="54">
        <v>180000</v>
      </c>
      <c r="C104" s="115">
        <v>17162300</v>
      </c>
      <c r="D104" s="115">
        <v>343892</v>
      </c>
      <c r="E104" s="85">
        <f>D104/C104*100</f>
        <v>2</v>
      </c>
      <c r="F104" s="28">
        <v>73052200</v>
      </c>
      <c r="G104" s="28">
        <v>14839243</v>
      </c>
      <c r="H104" s="85">
        <f>G104/F104*100</f>
        <v>20.3</v>
      </c>
      <c r="I104" s="28">
        <f t="shared" si="11"/>
        <v>90214500</v>
      </c>
      <c r="J104" s="28">
        <f t="shared" si="11"/>
        <v>15183135</v>
      </c>
      <c r="K104" s="85">
        <f>J104/I104*100</f>
        <v>16.8</v>
      </c>
      <c r="M104" s="21">
        <f>M103/L103</f>
        <v>0.452034242424242</v>
      </c>
    </row>
    <row r="105" spans="1:11" s="21" customFormat="1" ht="15" hidden="1">
      <c r="A105" s="155" t="s">
        <v>75</v>
      </c>
      <c r="B105" s="54">
        <v>200200</v>
      </c>
      <c r="C105" s="115"/>
      <c r="D105" s="115"/>
      <c r="E105" s="85"/>
      <c r="F105" s="28"/>
      <c r="G105" s="28"/>
      <c r="H105" s="85" t="e">
        <f>G105/F105*100</f>
        <v>#DIV/0!</v>
      </c>
      <c r="I105" s="28">
        <f t="shared" si="11"/>
        <v>0</v>
      </c>
      <c r="J105" s="28">
        <f t="shared" si="11"/>
        <v>0</v>
      </c>
      <c r="K105" s="85" t="e">
        <f>J105/I105*100</f>
        <v>#DIV/0!</v>
      </c>
    </row>
    <row r="106" spans="1:11" s="21" customFormat="1" ht="30">
      <c r="A106" s="155" t="s">
        <v>50</v>
      </c>
      <c r="B106" s="54">
        <v>210000</v>
      </c>
      <c r="C106" s="115">
        <v>3000010</v>
      </c>
      <c r="D106" s="115">
        <v>719335</v>
      </c>
      <c r="E106" s="85">
        <f>D106/C106*100</f>
        <v>24</v>
      </c>
      <c r="F106" s="29"/>
      <c r="G106" s="29"/>
      <c r="H106" s="85"/>
      <c r="I106" s="28">
        <f t="shared" si="11"/>
        <v>3000010</v>
      </c>
      <c r="J106" s="28">
        <f t="shared" si="11"/>
        <v>719335</v>
      </c>
      <c r="K106" s="85">
        <f>J106/I106*100</f>
        <v>24</v>
      </c>
    </row>
    <row r="107" spans="1:11" s="21" customFormat="1" ht="15" hidden="1">
      <c r="A107" s="155" t="s">
        <v>51</v>
      </c>
      <c r="B107" s="54">
        <v>230000</v>
      </c>
      <c r="C107" s="115"/>
      <c r="D107" s="115"/>
      <c r="E107" s="85" t="e">
        <f>D107/C107*100</f>
        <v>#DIV/0!</v>
      </c>
      <c r="F107" s="29"/>
      <c r="G107" s="29"/>
      <c r="H107" s="85"/>
      <c r="I107" s="28">
        <f t="shared" si="11"/>
        <v>0</v>
      </c>
      <c r="J107" s="28">
        <f t="shared" si="11"/>
        <v>0</v>
      </c>
      <c r="K107" s="85" t="e">
        <f aca="true" t="shared" si="12" ref="K107:K113">J107/I107*100</f>
        <v>#DIV/0!</v>
      </c>
    </row>
    <row r="108" spans="1:11" s="21" customFormat="1" ht="30">
      <c r="A108" s="142" t="s">
        <v>52</v>
      </c>
      <c r="B108" s="54">
        <v>240601</v>
      </c>
      <c r="C108" s="115"/>
      <c r="D108" s="115"/>
      <c r="E108" s="85"/>
      <c r="F108" s="307">
        <v>300000</v>
      </c>
      <c r="G108" s="29"/>
      <c r="H108" s="85">
        <f aca="true" t="shared" si="13" ref="H108:H113">G108/F108*100</f>
        <v>0</v>
      </c>
      <c r="I108" s="28">
        <f t="shared" si="11"/>
        <v>300000</v>
      </c>
      <c r="J108" s="28">
        <f>D108+G108</f>
        <v>0</v>
      </c>
      <c r="K108" s="85">
        <f t="shared" si="12"/>
        <v>0</v>
      </c>
    </row>
    <row r="109" spans="1:11" s="21" customFormat="1" ht="15">
      <c r="A109" s="142" t="s">
        <v>53</v>
      </c>
      <c r="B109" s="54">
        <v>240602</v>
      </c>
      <c r="C109" s="115"/>
      <c r="D109" s="115"/>
      <c r="E109" s="85"/>
      <c r="F109" s="307">
        <v>12218000</v>
      </c>
      <c r="G109" s="29">
        <v>2476249</v>
      </c>
      <c r="H109" s="85">
        <f t="shared" si="13"/>
        <v>20.3</v>
      </c>
      <c r="I109" s="28">
        <f t="shared" si="11"/>
        <v>12218000</v>
      </c>
      <c r="J109" s="28">
        <f t="shared" si="11"/>
        <v>2476249</v>
      </c>
      <c r="K109" s="85">
        <f t="shared" si="12"/>
        <v>20.3</v>
      </c>
    </row>
    <row r="110" spans="1:11" s="21" customFormat="1" ht="30">
      <c r="A110" s="142" t="s">
        <v>111</v>
      </c>
      <c r="B110" s="54">
        <v>240603</v>
      </c>
      <c r="C110" s="115"/>
      <c r="D110" s="115"/>
      <c r="E110" s="85"/>
      <c r="F110" s="307">
        <v>23191380</v>
      </c>
      <c r="G110" s="29">
        <v>3019968</v>
      </c>
      <c r="H110" s="85">
        <f t="shared" si="13"/>
        <v>13</v>
      </c>
      <c r="I110" s="28">
        <f t="shared" si="11"/>
        <v>23191380</v>
      </c>
      <c r="J110" s="28">
        <f t="shared" si="11"/>
        <v>3019968</v>
      </c>
      <c r="K110" s="85">
        <f t="shared" si="12"/>
        <v>13</v>
      </c>
    </row>
    <row r="111" spans="1:11" s="21" customFormat="1" ht="30">
      <c r="A111" s="142" t="s">
        <v>110</v>
      </c>
      <c r="B111" s="54">
        <v>240604</v>
      </c>
      <c r="C111" s="115"/>
      <c r="D111" s="115"/>
      <c r="E111" s="85"/>
      <c r="F111" s="307">
        <v>2230620</v>
      </c>
      <c r="G111" s="29">
        <v>601208</v>
      </c>
      <c r="H111" s="85"/>
      <c r="I111" s="28">
        <f t="shared" si="11"/>
        <v>2230620</v>
      </c>
      <c r="J111" s="28">
        <f t="shared" si="11"/>
        <v>601208</v>
      </c>
      <c r="K111" s="85"/>
    </row>
    <row r="112" spans="1:11" s="21" customFormat="1" ht="15">
      <c r="A112" s="142" t="s">
        <v>56</v>
      </c>
      <c r="B112" s="54">
        <v>240605</v>
      </c>
      <c r="C112" s="115"/>
      <c r="D112" s="115"/>
      <c r="E112" s="85"/>
      <c r="F112" s="307">
        <v>3000000</v>
      </c>
      <c r="G112" s="29">
        <v>890505</v>
      </c>
      <c r="H112" s="85">
        <f t="shared" si="13"/>
        <v>29.7</v>
      </c>
      <c r="I112" s="28">
        <f t="shared" si="11"/>
        <v>3000000</v>
      </c>
      <c r="J112" s="28">
        <f t="shared" si="11"/>
        <v>890505</v>
      </c>
      <c r="K112" s="85">
        <f t="shared" si="12"/>
        <v>29.7</v>
      </c>
    </row>
    <row r="113" spans="1:11" s="21" customFormat="1" ht="30" hidden="1">
      <c r="A113" s="142" t="s">
        <v>57</v>
      </c>
      <c r="B113" s="54">
        <v>240900</v>
      </c>
      <c r="C113" s="115"/>
      <c r="D113" s="115"/>
      <c r="E113" s="85" t="e">
        <f>D113/C113*100</f>
        <v>#DIV/0!</v>
      </c>
      <c r="F113" s="29"/>
      <c r="G113" s="29"/>
      <c r="H113" s="85" t="e">
        <f t="shared" si="13"/>
        <v>#DIV/0!</v>
      </c>
      <c r="I113" s="28">
        <f t="shared" si="11"/>
        <v>0</v>
      </c>
      <c r="J113" s="28">
        <f t="shared" si="11"/>
        <v>0</v>
      </c>
      <c r="K113" s="85" t="e">
        <f t="shared" si="12"/>
        <v>#DIV/0!</v>
      </c>
    </row>
    <row r="114" spans="1:11" s="55" customFormat="1" ht="15">
      <c r="A114" s="155" t="s">
        <v>58</v>
      </c>
      <c r="B114" s="54">
        <v>250102</v>
      </c>
      <c r="C114" s="115">
        <v>6191600</v>
      </c>
      <c r="D114" s="115"/>
      <c r="E114" s="85"/>
      <c r="F114" s="87"/>
      <c r="G114" s="87"/>
      <c r="H114" s="85"/>
      <c r="I114" s="28">
        <f t="shared" si="11"/>
        <v>6191600</v>
      </c>
      <c r="J114" s="28"/>
      <c r="K114" s="85"/>
    </row>
    <row r="115" spans="1:11" s="55" customFormat="1" ht="45" hidden="1">
      <c r="A115" s="155" t="s">
        <v>96</v>
      </c>
      <c r="B115" s="54">
        <v>250203</v>
      </c>
      <c r="C115" s="115"/>
      <c r="D115" s="115"/>
      <c r="E115" s="85" t="e">
        <f>D115/C115*100</f>
        <v>#DIV/0!</v>
      </c>
      <c r="F115" s="87"/>
      <c r="G115" s="87"/>
      <c r="H115" s="85"/>
      <c r="I115" s="28">
        <f t="shared" si="11"/>
        <v>0</v>
      </c>
      <c r="J115" s="28">
        <f t="shared" si="11"/>
        <v>0</v>
      </c>
      <c r="K115" s="85" t="e">
        <f>J115/I115*100</f>
        <v>#DIV/0!</v>
      </c>
    </row>
    <row r="116" spans="1:15" s="55" customFormat="1" ht="30" hidden="1">
      <c r="A116" s="155" t="s">
        <v>119</v>
      </c>
      <c r="B116" s="54">
        <v>250309</v>
      </c>
      <c r="C116" s="111"/>
      <c r="D116" s="111"/>
      <c r="E116" s="85" t="e">
        <f>D116/C116*100</f>
        <v>#DIV/0!</v>
      </c>
      <c r="F116" s="29"/>
      <c r="G116" s="29"/>
      <c r="H116" s="85"/>
      <c r="I116" s="28">
        <f t="shared" si="11"/>
        <v>0</v>
      </c>
      <c r="J116" s="28">
        <f t="shared" si="11"/>
        <v>0</v>
      </c>
      <c r="K116" s="85" t="e">
        <f>J116/I116*100</f>
        <v>#DIV/0!</v>
      </c>
      <c r="O116" s="78"/>
    </row>
    <row r="117" spans="1:11" s="55" customFormat="1" ht="15">
      <c r="A117" s="155" t="s">
        <v>59</v>
      </c>
      <c r="B117" s="54">
        <v>250404</v>
      </c>
      <c r="C117" s="115">
        <v>880000</v>
      </c>
      <c r="D117" s="115">
        <v>334141</v>
      </c>
      <c r="E117" s="85">
        <f>D117/C117*100</f>
        <v>38</v>
      </c>
      <c r="F117" s="29"/>
      <c r="G117" s="29"/>
      <c r="H117" s="85"/>
      <c r="I117" s="28">
        <f t="shared" si="11"/>
        <v>880000</v>
      </c>
      <c r="J117" s="28">
        <f t="shared" si="11"/>
        <v>334141</v>
      </c>
      <c r="K117" s="85">
        <f>J117/I117*100</f>
        <v>38</v>
      </c>
    </row>
    <row r="118" spans="1:11" s="21" customFormat="1" ht="15" hidden="1">
      <c r="A118" s="155" t="s">
        <v>60</v>
      </c>
      <c r="B118" s="54">
        <v>250904</v>
      </c>
      <c r="C118" s="115"/>
      <c r="D118" s="115"/>
      <c r="E118" s="85"/>
      <c r="F118" s="29"/>
      <c r="G118" s="29"/>
      <c r="H118" s="85"/>
      <c r="I118" s="28"/>
      <c r="J118" s="28">
        <f>D118+G118</f>
        <v>0</v>
      </c>
      <c r="K118" s="85"/>
    </row>
    <row r="119" spans="1:11" s="21" customFormat="1" ht="15.75" thickBot="1">
      <c r="A119" s="197"/>
      <c r="B119" s="127"/>
      <c r="C119" s="128"/>
      <c r="D119" s="128"/>
      <c r="E119" s="129"/>
      <c r="F119" s="130"/>
      <c r="G119" s="130"/>
      <c r="H119" s="129"/>
      <c r="I119" s="131"/>
      <c r="J119" s="131"/>
      <c r="K119" s="207"/>
    </row>
    <row r="120" spans="1:11" s="56" customFormat="1" ht="15" thickBot="1">
      <c r="A120" s="198" t="s">
        <v>61</v>
      </c>
      <c r="B120" s="158">
        <v>900201</v>
      </c>
      <c r="C120" s="159">
        <f>C114++C113+C112+C111+C110+C109+C108+C107+C106+C104+C103+C101+C100+C99+C98+C97+C96+C95+C94+C93+C92+C115+C117+C118+C102+C116</f>
        <v>1207829489</v>
      </c>
      <c r="D120" s="159">
        <f>D114++D113+D112+D111+D110+D109+D108+D107+D106+D104+D103+D101+D100+D99+D98+D97+D96+D95+D94+D93+D92+D115+D117+D118+D116</f>
        <v>418418094</v>
      </c>
      <c r="E120" s="160">
        <f>D120/C120*100</f>
        <v>34.6</v>
      </c>
      <c r="F120" s="159">
        <f>F118+F117+F115+F114+F113+F112+F111+F110+F109+F108+F107+F106+F104+F103+F101+F100+F99+F98+F97+F96+F95+F94+F93+F92+F105+F116</f>
        <v>569913155</v>
      </c>
      <c r="G120" s="159">
        <f>G118+G117+G115+G114+G113+G112+G111+G110+G109+G108+G107+G106+G104+G103+G101+G100+G99+G98+G97+G96+G95+G94+G93+G92+G105+G116</f>
        <v>99004865</v>
      </c>
      <c r="H120" s="160">
        <f>G120/F120*100</f>
        <v>17.4</v>
      </c>
      <c r="I120" s="161">
        <f t="shared" si="11"/>
        <v>1777742644</v>
      </c>
      <c r="J120" s="161">
        <f t="shared" si="11"/>
        <v>517422959</v>
      </c>
      <c r="K120" s="160">
        <f aca="true" t="shared" si="14" ref="K120:K127">J120/I120*100</f>
        <v>29.1</v>
      </c>
    </row>
    <row r="121" spans="1:11" s="43" customFormat="1" ht="14.25">
      <c r="A121" s="163" t="s">
        <v>34</v>
      </c>
      <c r="B121" s="44">
        <v>250300</v>
      </c>
      <c r="C121" s="116">
        <f>SUM(C122:C150)</f>
        <v>1986927732</v>
      </c>
      <c r="D121" s="116">
        <f>SUM(D122:D150)</f>
        <v>772671602</v>
      </c>
      <c r="E121" s="104">
        <f aca="true" t="shared" si="15" ref="E121:E151">D121/C121*100</f>
        <v>38.9</v>
      </c>
      <c r="F121" s="116">
        <f>SUM(F122:F150)</f>
        <v>41956600</v>
      </c>
      <c r="G121" s="116">
        <f>SUM(G122:G150)</f>
        <v>401301</v>
      </c>
      <c r="H121" s="140">
        <f>G121/F121*100</f>
        <v>1</v>
      </c>
      <c r="I121" s="45">
        <f t="shared" si="11"/>
        <v>2028884332</v>
      </c>
      <c r="J121" s="45">
        <f t="shared" si="11"/>
        <v>773072903</v>
      </c>
      <c r="K121" s="104">
        <f t="shared" si="14"/>
        <v>38.1</v>
      </c>
    </row>
    <row r="122" spans="1:11" s="21" customFormat="1" ht="31.5" customHeight="1" hidden="1">
      <c r="A122" s="156" t="s">
        <v>62</v>
      </c>
      <c r="B122" s="54">
        <v>250301</v>
      </c>
      <c r="C122" s="115"/>
      <c r="D122" s="115"/>
      <c r="E122" s="85" t="e">
        <f t="shared" si="15"/>
        <v>#DIV/0!</v>
      </c>
      <c r="F122" s="29"/>
      <c r="G122" s="29"/>
      <c r="H122" s="85"/>
      <c r="I122" s="28">
        <f>C122+F122</f>
        <v>0</v>
      </c>
      <c r="J122" s="28">
        <f>D122+G122</f>
        <v>0</v>
      </c>
      <c r="K122" s="85" t="e">
        <f t="shared" si="14"/>
        <v>#DIV/0!</v>
      </c>
    </row>
    <row r="123" spans="1:11" s="21" customFormat="1" ht="29.25" customHeight="1" hidden="1">
      <c r="A123" s="156" t="s">
        <v>63</v>
      </c>
      <c r="B123" s="26">
        <v>250309</v>
      </c>
      <c r="C123" s="115"/>
      <c r="D123" s="115"/>
      <c r="E123" s="85" t="e">
        <f t="shared" si="15"/>
        <v>#DIV/0!</v>
      </c>
      <c r="F123" s="111"/>
      <c r="G123" s="111"/>
      <c r="H123" s="85"/>
      <c r="I123" s="28">
        <f t="shared" si="11"/>
        <v>0</v>
      </c>
      <c r="J123" s="28">
        <f t="shared" si="11"/>
        <v>0</v>
      </c>
      <c r="K123" s="85" t="e">
        <f t="shared" si="14"/>
        <v>#DIV/0!</v>
      </c>
    </row>
    <row r="124" spans="1:11" s="21" customFormat="1" ht="43.5" customHeight="1">
      <c r="A124" s="228" t="s">
        <v>170</v>
      </c>
      <c r="B124" s="26">
        <v>250313</v>
      </c>
      <c r="C124" s="115">
        <v>65401100</v>
      </c>
      <c r="D124" s="115">
        <v>15981156</v>
      </c>
      <c r="E124" s="85">
        <f t="shared" si="15"/>
        <v>24.4</v>
      </c>
      <c r="F124" s="111"/>
      <c r="G124" s="111"/>
      <c r="H124" s="85"/>
      <c r="I124" s="28">
        <f t="shared" si="11"/>
        <v>65401100</v>
      </c>
      <c r="J124" s="28">
        <f t="shared" si="11"/>
        <v>15981156</v>
      </c>
      <c r="K124" s="85">
        <f t="shared" si="14"/>
        <v>24.4</v>
      </c>
    </row>
    <row r="125" spans="1:11" s="21" customFormat="1" ht="165" hidden="1">
      <c r="A125" s="228" t="s">
        <v>113</v>
      </c>
      <c r="B125" s="26">
        <v>250318</v>
      </c>
      <c r="C125" s="115"/>
      <c r="D125" s="115"/>
      <c r="E125" s="85" t="e">
        <f t="shared" si="15"/>
        <v>#DIV/0!</v>
      </c>
      <c r="F125" s="111"/>
      <c r="G125" s="111"/>
      <c r="H125" s="216"/>
      <c r="I125" s="28">
        <f t="shared" si="11"/>
        <v>0</v>
      </c>
      <c r="J125" s="28">
        <f t="shared" si="11"/>
        <v>0</v>
      </c>
      <c r="K125" s="85" t="e">
        <f t="shared" si="14"/>
        <v>#DIV/0!</v>
      </c>
    </row>
    <row r="126" spans="1:11" s="21" customFormat="1" ht="75" hidden="1">
      <c r="A126" s="225" t="s">
        <v>114</v>
      </c>
      <c r="B126" s="26">
        <v>250319</v>
      </c>
      <c r="C126" s="115"/>
      <c r="D126" s="115"/>
      <c r="E126" s="85" t="e">
        <f t="shared" si="15"/>
        <v>#DIV/0!</v>
      </c>
      <c r="F126" s="111"/>
      <c r="G126" s="111"/>
      <c r="H126" s="216"/>
      <c r="I126" s="28">
        <f t="shared" si="11"/>
        <v>0</v>
      </c>
      <c r="J126" s="28">
        <f t="shared" si="11"/>
        <v>0</v>
      </c>
      <c r="K126" s="85" t="e">
        <f t="shared" si="14"/>
        <v>#DIV/0!</v>
      </c>
    </row>
    <row r="127" spans="1:11" s="48" customFormat="1" ht="45">
      <c r="A127" s="137" t="s">
        <v>79</v>
      </c>
      <c r="B127" s="133">
        <v>250325</v>
      </c>
      <c r="C127" s="47">
        <v>12978300</v>
      </c>
      <c r="D127" s="47">
        <v>6043653</v>
      </c>
      <c r="E127" s="83">
        <f>D127/C127*100</f>
        <v>46.6</v>
      </c>
      <c r="F127" s="83"/>
      <c r="G127" s="83"/>
      <c r="H127" s="183"/>
      <c r="I127" s="47">
        <f t="shared" si="11"/>
        <v>12978300</v>
      </c>
      <c r="J127" s="47">
        <f>D127+G127</f>
        <v>6043653</v>
      </c>
      <c r="K127" s="83">
        <f t="shared" si="14"/>
        <v>46.6</v>
      </c>
    </row>
    <row r="128" spans="1:11" s="21" customFormat="1" ht="75">
      <c r="A128" s="209" t="s">
        <v>156</v>
      </c>
      <c r="B128" s="138">
        <v>250326</v>
      </c>
      <c r="C128" s="115">
        <v>804631100</v>
      </c>
      <c r="D128" s="115">
        <v>336030067</v>
      </c>
      <c r="E128" s="85">
        <f t="shared" si="15"/>
        <v>41.8</v>
      </c>
      <c r="F128" s="111"/>
      <c r="G128" s="111"/>
      <c r="H128" s="85"/>
      <c r="I128" s="28">
        <f t="shared" si="11"/>
        <v>804631100</v>
      </c>
      <c r="J128" s="28">
        <f t="shared" si="11"/>
        <v>336030067</v>
      </c>
      <c r="K128" s="85">
        <f aca="true" t="shared" si="16" ref="K128:K144">J128/I128*100</f>
        <v>41.8</v>
      </c>
    </row>
    <row r="129" spans="1:11" s="21" customFormat="1" ht="15" customHeight="1">
      <c r="A129" s="321" t="s">
        <v>154</v>
      </c>
      <c r="B129" s="319">
        <v>250328</v>
      </c>
      <c r="C129" s="320">
        <v>552589200</v>
      </c>
      <c r="D129" s="320">
        <v>271829748</v>
      </c>
      <c r="E129" s="348">
        <f t="shared" si="15"/>
        <v>49.2</v>
      </c>
      <c r="F129" s="346"/>
      <c r="G129" s="346"/>
      <c r="H129" s="348"/>
      <c r="I129" s="350">
        <f t="shared" si="11"/>
        <v>552589200</v>
      </c>
      <c r="J129" s="350">
        <f t="shared" si="11"/>
        <v>271829748</v>
      </c>
      <c r="K129" s="348">
        <f t="shared" si="16"/>
        <v>49.2</v>
      </c>
    </row>
    <row r="130" spans="1:11" s="21" customFormat="1" ht="82.5" customHeight="1">
      <c r="A130" s="322"/>
      <c r="B130" s="319"/>
      <c r="C130" s="311"/>
      <c r="D130" s="311"/>
      <c r="E130" s="349"/>
      <c r="F130" s="347"/>
      <c r="G130" s="347"/>
      <c r="H130" s="349"/>
      <c r="I130" s="318"/>
      <c r="J130" s="318"/>
      <c r="K130" s="349"/>
    </row>
    <row r="131" spans="1:11" s="21" customFormat="1" ht="180">
      <c r="A131" s="217" t="s">
        <v>133</v>
      </c>
      <c r="B131" s="138">
        <v>250329</v>
      </c>
      <c r="C131" s="115">
        <v>93703000</v>
      </c>
      <c r="D131" s="115">
        <v>39487584</v>
      </c>
      <c r="E131" s="85">
        <f t="shared" si="15"/>
        <v>42.1</v>
      </c>
      <c r="F131" s="111"/>
      <c r="G131" s="111"/>
      <c r="H131" s="85"/>
      <c r="I131" s="28">
        <f t="shared" si="11"/>
        <v>93703000</v>
      </c>
      <c r="J131" s="28">
        <f t="shared" si="11"/>
        <v>39487584</v>
      </c>
      <c r="K131" s="85">
        <f t="shared" si="16"/>
        <v>42.1</v>
      </c>
    </row>
    <row r="132" spans="1:11" s="21" customFormat="1" ht="75">
      <c r="A132" s="286" t="s">
        <v>134</v>
      </c>
      <c r="B132" s="138">
        <v>250330</v>
      </c>
      <c r="C132" s="115">
        <v>31203300</v>
      </c>
      <c r="D132" s="115">
        <v>14126200</v>
      </c>
      <c r="E132" s="85">
        <f t="shared" si="15"/>
        <v>45.3</v>
      </c>
      <c r="F132" s="111"/>
      <c r="G132" s="111"/>
      <c r="H132" s="85"/>
      <c r="I132" s="28">
        <f t="shared" si="11"/>
        <v>31203300</v>
      </c>
      <c r="J132" s="28">
        <f t="shared" si="11"/>
        <v>14126200</v>
      </c>
      <c r="K132" s="85">
        <f t="shared" si="16"/>
        <v>45.3</v>
      </c>
    </row>
    <row r="133" spans="1:11" s="21" customFormat="1" ht="120" hidden="1">
      <c r="A133" s="304" t="s">
        <v>171</v>
      </c>
      <c r="B133" s="138">
        <v>250339</v>
      </c>
      <c r="C133" s="115"/>
      <c r="D133" s="115"/>
      <c r="E133" s="85"/>
      <c r="F133" s="111"/>
      <c r="G133" s="111"/>
      <c r="H133" s="85" t="e">
        <f>G133/F133*100</f>
        <v>#DIV/0!</v>
      </c>
      <c r="I133" s="28">
        <f t="shared" si="11"/>
        <v>0</v>
      </c>
      <c r="J133" s="28">
        <f t="shared" si="11"/>
        <v>0</v>
      </c>
      <c r="K133" s="85" t="e">
        <f t="shared" si="16"/>
        <v>#DIV/0!</v>
      </c>
    </row>
    <row r="134" spans="1:11" s="21" customFormat="1" ht="150">
      <c r="A134" s="233" t="s">
        <v>181</v>
      </c>
      <c r="B134" s="138">
        <v>250335</v>
      </c>
      <c r="C134" s="115"/>
      <c r="D134" s="115"/>
      <c r="E134" s="85"/>
      <c r="F134" s="115">
        <v>4527700</v>
      </c>
      <c r="G134" s="115"/>
      <c r="H134" s="85">
        <f>G134/F134*100</f>
        <v>0</v>
      </c>
      <c r="I134" s="28">
        <f t="shared" si="11"/>
        <v>4527700</v>
      </c>
      <c r="J134" s="28">
        <f t="shared" si="11"/>
        <v>0</v>
      </c>
      <c r="K134" s="85">
        <f t="shared" si="16"/>
        <v>0</v>
      </c>
    </row>
    <row r="135" spans="1:11" s="21" customFormat="1" ht="150" hidden="1">
      <c r="A135" s="300" t="s">
        <v>172</v>
      </c>
      <c r="B135" s="138">
        <v>250342</v>
      </c>
      <c r="C135" s="115"/>
      <c r="D135" s="115"/>
      <c r="E135" s="85" t="e">
        <f t="shared" si="15"/>
        <v>#DIV/0!</v>
      </c>
      <c r="F135" s="115"/>
      <c r="G135" s="115"/>
      <c r="H135" s="85"/>
      <c r="I135" s="28">
        <f t="shared" si="11"/>
        <v>0</v>
      </c>
      <c r="J135" s="28">
        <f t="shared" si="11"/>
        <v>0</v>
      </c>
      <c r="K135" s="85" t="e">
        <f t="shared" si="16"/>
        <v>#DIV/0!</v>
      </c>
    </row>
    <row r="136" spans="1:11" s="21" customFormat="1" ht="120">
      <c r="A136" s="233" t="s">
        <v>115</v>
      </c>
      <c r="B136" s="139" t="s">
        <v>120</v>
      </c>
      <c r="C136" s="115">
        <v>36787300</v>
      </c>
      <c r="D136" s="115">
        <v>18394600</v>
      </c>
      <c r="E136" s="85">
        <f t="shared" si="15"/>
        <v>50</v>
      </c>
      <c r="F136" s="111"/>
      <c r="G136" s="111"/>
      <c r="H136" s="85"/>
      <c r="I136" s="28">
        <f t="shared" si="11"/>
        <v>36787300</v>
      </c>
      <c r="J136" s="28">
        <f t="shared" si="11"/>
        <v>18394600</v>
      </c>
      <c r="K136" s="85">
        <f t="shared" si="16"/>
        <v>50</v>
      </c>
    </row>
    <row r="137" spans="1:11" s="21" customFormat="1" ht="60">
      <c r="A137" s="217" t="s">
        <v>122</v>
      </c>
      <c r="B137" s="139" t="s">
        <v>121</v>
      </c>
      <c r="C137" s="115">
        <v>3153900</v>
      </c>
      <c r="D137" s="115">
        <v>3073765</v>
      </c>
      <c r="E137" s="85">
        <f t="shared" si="15"/>
        <v>97.5</v>
      </c>
      <c r="F137" s="115">
        <v>9665100</v>
      </c>
      <c r="G137" s="115">
        <v>401301</v>
      </c>
      <c r="H137" s="85">
        <f>G137/F137*100</f>
        <v>4.2</v>
      </c>
      <c r="I137" s="28">
        <f t="shared" si="11"/>
        <v>12819000</v>
      </c>
      <c r="J137" s="28">
        <f t="shared" si="11"/>
        <v>3475066</v>
      </c>
      <c r="K137" s="85">
        <f t="shared" si="16"/>
        <v>27.1</v>
      </c>
    </row>
    <row r="138" spans="1:11" s="21" customFormat="1" ht="45">
      <c r="A138" s="303" t="s">
        <v>167</v>
      </c>
      <c r="B138" s="139" t="s">
        <v>173</v>
      </c>
      <c r="C138" s="115">
        <v>17500000</v>
      </c>
      <c r="D138" s="115">
        <v>1049000</v>
      </c>
      <c r="E138" s="85">
        <f t="shared" si="15"/>
        <v>6</v>
      </c>
      <c r="F138" s="115"/>
      <c r="G138" s="115"/>
      <c r="H138" s="85"/>
      <c r="I138" s="28">
        <f t="shared" si="11"/>
        <v>17500000</v>
      </c>
      <c r="J138" s="28">
        <f t="shared" si="11"/>
        <v>1049000</v>
      </c>
      <c r="K138" s="85">
        <f t="shared" si="16"/>
        <v>6</v>
      </c>
    </row>
    <row r="139" spans="1:11" s="21" customFormat="1" ht="75">
      <c r="A139" s="299" t="s">
        <v>177</v>
      </c>
      <c r="B139" s="139" t="s">
        <v>174</v>
      </c>
      <c r="C139" s="115">
        <v>54700000</v>
      </c>
      <c r="D139" s="115">
        <v>19500000</v>
      </c>
      <c r="E139" s="83">
        <f t="shared" si="15"/>
        <v>35.6</v>
      </c>
      <c r="F139" s="115">
        <v>12500000</v>
      </c>
      <c r="G139" s="115"/>
      <c r="H139" s="85"/>
      <c r="I139" s="28">
        <f t="shared" si="11"/>
        <v>67200000</v>
      </c>
      <c r="J139" s="28">
        <f t="shared" si="11"/>
        <v>19500000</v>
      </c>
      <c r="K139" s="85">
        <f t="shared" si="16"/>
        <v>29</v>
      </c>
    </row>
    <row r="140" spans="1:11" s="21" customFormat="1" ht="60">
      <c r="A140" s="217" t="s">
        <v>141</v>
      </c>
      <c r="B140" s="188" t="s">
        <v>144</v>
      </c>
      <c r="C140" s="189">
        <v>7400000</v>
      </c>
      <c r="D140" s="189">
        <v>333000</v>
      </c>
      <c r="E140" s="106">
        <f t="shared" si="15"/>
        <v>4.5</v>
      </c>
      <c r="F140" s="189">
        <v>14700000</v>
      </c>
      <c r="G140" s="189"/>
      <c r="H140" s="85">
        <f>G140/F140*100</f>
        <v>0</v>
      </c>
      <c r="I140" s="28">
        <f t="shared" si="11"/>
        <v>22100000</v>
      </c>
      <c r="J140" s="28">
        <f t="shared" si="11"/>
        <v>333000</v>
      </c>
      <c r="K140" s="85">
        <f t="shared" si="16"/>
        <v>1.5</v>
      </c>
    </row>
    <row r="141" spans="1:11" s="21" customFormat="1" ht="135">
      <c r="A141" s="217" t="s">
        <v>184</v>
      </c>
      <c r="B141" s="188" t="s">
        <v>145</v>
      </c>
      <c r="C141" s="189">
        <v>3058132</v>
      </c>
      <c r="D141" s="189">
        <v>1413361</v>
      </c>
      <c r="E141" s="106">
        <f t="shared" si="15"/>
        <v>46.2</v>
      </c>
      <c r="F141" s="189"/>
      <c r="G141" s="189"/>
      <c r="H141" s="85"/>
      <c r="I141" s="28">
        <f t="shared" si="11"/>
        <v>3058132</v>
      </c>
      <c r="J141" s="28">
        <f t="shared" si="11"/>
        <v>1413361</v>
      </c>
      <c r="K141" s="85">
        <f t="shared" si="16"/>
        <v>46.2</v>
      </c>
    </row>
    <row r="142" spans="1:11" s="21" customFormat="1" ht="90">
      <c r="A142" s="217" t="s">
        <v>138</v>
      </c>
      <c r="B142" s="188" t="s">
        <v>146</v>
      </c>
      <c r="C142" s="189">
        <v>1632200</v>
      </c>
      <c r="D142" s="189"/>
      <c r="E142" s="106">
        <f t="shared" si="15"/>
        <v>0</v>
      </c>
      <c r="F142" s="190">
        <v>563800</v>
      </c>
      <c r="G142" s="190"/>
      <c r="H142" s="85"/>
      <c r="I142" s="28">
        <f t="shared" si="11"/>
        <v>2196000</v>
      </c>
      <c r="J142" s="28">
        <f t="shared" si="11"/>
        <v>0</v>
      </c>
      <c r="K142" s="85">
        <f t="shared" si="16"/>
        <v>0</v>
      </c>
    </row>
    <row r="143" spans="1:11" s="21" customFormat="1" ht="15">
      <c r="A143" s="218" t="s">
        <v>103</v>
      </c>
      <c r="B143" s="188" t="s">
        <v>105</v>
      </c>
      <c r="C143" s="189">
        <v>18870000</v>
      </c>
      <c r="D143" s="189">
        <v>3960000</v>
      </c>
      <c r="E143" s="106">
        <f t="shared" si="15"/>
        <v>21</v>
      </c>
      <c r="F143" s="190"/>
      <c r="G143" s="190"/>
      <c r="H143" s="85"/>
      <c r="I143" s="38">
        <f t="shared" si="11"/>
        <v>18870000</v>
      </c>
      <c r="J143" s="28">
        <f t="shared" si="11"/>
        <v>3960000</v>
      </c>
      <c r="K143" s="100">
        <f t="shared" si="16"/>
        <v>21</v>
      </c>
    </row>
    <row r="144" spans="1:11" s="21" customFormat="1" ht="60" hidden="1">
      <c r="A144" s="217" t="s">
        <v>139</v>
      </c>
      <c r="B144" s="188" t="s">
        <v>147</v>
      </c>
      <c r="C144" s="189"/>
      <c r="D144" s="189"/>
      <c r="E144" s="106"/>
      <c r="F144" s="190"/>
      <c r="G144" s="190"/>
      <c r="H144" s="85" t="e">
        <f>G144/F144*100</f>
        <v>#DIV/0!</v>
      </c>
      <c r="I144" s="38">
        <f t="shared" si="11"/>
        <v>0</v>
      </c>
      <c r="J144" s="28">
        <f t="shared" si="11"/>
        <v>0</v>
      </c>
      <c r="K144" s="100" t="e">
        <f t="shared" si="16"/>
        <v>#DIV/0!</v>
      </c>
    </row>
    <row r="145" spans="1:11" s="21" customFormat="1" ht="75">
      <c r="A145" s="217" t="s">
        <v>117</v>
      </c>
      <c r="B145" s="188" t="s">
        <v>123</v>
      </c>
      <c r="C145" s="189">
        <v>500000</v>
      </c>
      <c r="D145" s="189">
        <v>500000</v>
      </c>
      <c r="E145" s="106">
        <f>D145/C145*100</f>
        <v>100</v>
      </c>
      <c r="F145" s="190"/>
      <c r="G145" s="190"/>
      <c r="H145" s="85"/>
      <c r="I145" s="38">
        <f aca="true" t="shared" si="17" ref="I145:J149">C145+F145</f>
        <v>500000</v>
      </c>
      <c r="J145" s="28">
        <f t="shared" si="17"/>
        <v>500000</v>
      </c>
      <c r="K145" s="100">
        <f aca="true" t="shared" si="18" ref="K145:K151">J145/I145*100</f>
        <v>100</v>
      </c>
    </row>
    <row r="146" spans="1:11" s="21" customFormat="1" ht="75">
      <c r="A146" s="217" t="s">
        <v>140</v>
      </c>
      <c r="B146" s="188" t="s">
        <v>148</v>
      </c>
      <c r="C146" s="189">
        <v>92100</v>
      </c>
      <c r="D146" s="189">
        <v>77700</v>
      </c>
      <c r="E146" s="106">
        <f>D146/C146*100</f>
        <v>84.4</v>
      </c>
      <c r="F146" s="190"/>
      <c r="G146" s="190"/>
      <c r="H146" s="85"/>
      <c r="I146" s="38">
        <f t="shared" si="17"/>
        <v>92100</v>
      </c>
      <c r="J146" s="28">
        <f t="shared" si="17"/>
        <v>77700</v>
      </c>
      <c r="K146" s="100">
        <f t="shared" si="18"/>
        <v>84.4</v>
      </c>
    </row>
    <row r="147" spans="1:11" s="21" customFormat="1" ht="90" hidden="1">
      <c r="A147" s="217" t="s">
        <v>132</v>
      </c>
      <c r="B147" s="188" t="s">
        <v>149</v>
      </c>
      <c r="C147" s="189"/>
      <c r="D147" s="189"/>
      <c r="E147" s="106" t="e">
        <f>D147/C147*100</f>
        <v>#DIV/0!</v>
      </c>
      <c r="F147" s="190"/>
      <c r="G147" s="190"/>
      <c r="H147" s="85"/>
      <c r="I147" s="38">
        <f t="shared" si="17"/>
        <v>0</v>
      </c>
      <c r="J147" s="28">
        <f t="shared" si="17"/>
        <v>0</v>
      </c>
      <c r="K147" s="100" t="e">
        <f t="shared" si="18"/>
        <v>#DIV/0!</v>
      </c>
    </row>
    <row r="148" spans="1:11" s="21" customFormat="1" ht="90" hidden="1">
      <c r="A148" s="217" t="s">
        <v>142</v>
      </c>
      <c r="B148" s="139" t="s">
        <v>150</v>
      </c>
      <c r="C148" s="115"/>
      <c r="D148" s="115"/>
      <c r="E148" s="83" t="e">
        <f>D148/C148*100</f>
        <v>#DIV/0!</v>
      </c>
      <c r="F148" s="111"/>
      <c r="G148" s="111"/>
      <c r="H148" s="85" t="e">
        <f>G148/F148*100</f>
        <v>#DIV/0!</v>
      </c>
      <c r="I148" s="28">
        <f t="shared" si="17"/>
        <v>0</v>
      </c>
      <c r="J148" s="28">
        <f t="shared" si="17"/>
        <v>0</v>
      </c>
      <c r="K148" s="85" t="e">
        <f t="shared" si="18"/>
        <v>#DIV/0!</v>
      </c>
    </row>
    <row r="149" spans="1:11" s="21" customFormat="1" ht="75" hidden="1">
      <c r="A149" s="217" t="s">
        <v>143</v>
      </c>
      <c r="B149" s="188" t="s">
        <v>151</v>
      </c>
      <c r="C149" s="189"/>
      <c r="D149" s="189"/>
      <c r="E149" s="106" t="e">
        <f>D149/C149*100</f>
        <v>#DIV/0!</v>
      </c>
      <c r="F149" s="190"/>
      <c r="G149" s="190"/>
      <c r="H149" s="85"/>
      <c r="I149" s="38">
        <f t="shared" si="17"/>
        <v>0</v>
      </c>
      <c r="J149" s="28">
        <f t="shared" si="17"/>
        <v>0</v>
      </c>
      <c r="K149" s="100" t="e">
        <f t="shared" si="18"/>
        <v>#DIV/0!</v>
      </c>
    </row>
    <row r="150" spans="1:11" s="52" customFormat="1" ht="45.75" thickBot="1">
      <c r="A150" s="199" t="s">
        <v>85</v>
      </c>
      <c r="B150" s="50">
        <v>250306</v>
      </c>
      <c r="C150" s="117">
        <v>282728100</v>
      </c>
      <c r="D150" s="117">
        <v>40871768</v>
      </c>
      <c r="E150" s="106">
        <f t="shared" si="15"/>
        <v>14.5</v>
      </c>
      <c r="F150" s="112"/>
      <c r="G150" s="112"/>
      <c r="H150" s="106"/>
      <c r="I150" s="51">
        <f t="shared" si="11"/>
        <v>282728100</v>
      </c>
      <c r="J150" s="28">
        <f t="shared" si="11"/>
        <v>40871768</v>
      </c>
      <c r="K150" s="106">
        <f t="shared" si="18"/>
        <v>14.5</v>
      </c>
    </row>
    <row r="151" spans="1:11" s="42" customFormat="1" ht="15" thickBot="1">
      <c r="A151" s="79" t="s">
        <v>64</v>
      </c>
      <c r="B151" s="80">
        <v>900204</v>
      </c>
      <c r="C151" s="118">
        <f>C121+C120</f>
        <v>3194757221</v>
      </c>
      <c r="D151" s="118">
        <f>D121+D120</f>
        <v>1191089696</v>
      </c>
      <c r="E151" s="113">
        <f t="shared" si="15"/>
        <v>37.3</v>
      </c>
      <c r="F151" s="118">
        <f>F121+F120</f>
        <v>611869755</v>
      </c>
      <c r="G151" s="118">
        <f>G121+G120</f>
        <v>99406166</v>
      </c>
      <c r="H151" s="113">
        <f>G151/F151*100</f>
        <v>16.2</v>
      </c>
      <c r="I151" s="119">
        <f t="shared" si="11"/>
        <v>3806626976</v>
      </c>
      <c r="J151" s="119">
        <f t="shared" si="11"/>
        <v>1290495862</v>
      </c>
      <c r="K151" s="113">
        <f t="shared" si="18"/>
        <v>33.9</v>
      </c>
    </row>
    <row r="152" spans="1:11" s="239" customFormat="1" ht="14.25">
      <c r="A152" s="310" t="s">
        <v>183</v>
      </c>
      <c r="B152" s="241"/>
      <c r="C152" s="242"/>
      <c r="D152" s="242"/>
      <c r="E152" s="243"/>
      <c r="F152" s="242"/>
      <c r="G152" s="242"/>
      <c r="H152" s="243"/>
      <c r="I152" s="244"/>
      <c r="J152" s="244"/>
      <c r="K152" s="243"/>
    </row>
    <row r="153" spans="1:11" s="239" customFormat="1" ht="15.75" thickBot="1">
      <c r="A153" s="252" t="s">
        <v>60</v>
      </c>
      <c r="B153" s="253"/>
      <c r="C153" s="254"/>
      <c r="D153" s="254"/>
      <c r="E153" s="255"/>
      <c r="F153" s="254"/>
      <c r="G153" s="254">
        <v>-288026</v>
      </c>
      <c r="H153" s="255"/>
      <c r="I153" s="262"/>
      <c r="J153" s="262">
        <f>G153</f>
        <v>-288026</v>
      </c>
      <c r="K153" s="255"/>
    </row>
    <row r="154" spans="1:11" s="239" customFormat="1" ht="15" thickBot="1">
      <c r="A154" s="79" t="s">
        <v>64</v>
      </c>
      <c r="B154" s="230"/>
      <c r="C154" s="309">
        <f>C151+C153</f>
        <v>3194757221</v>
      </c>
      <c r="D154" s="309">
        <f>D151+D153</f>
        <v>1191089696</v>
      </c>
      <c r="E154" s="232">
        <f>D154/C154*100</f>
        <v>37.3</v>
      </c>
      <c r="F154" s="309">
        <f>F151+F153</f>
        <v>611869755</v>
      </c>
      <c r="G154" s="309">
        <f>G151+G153</f>
        <v>99118140</v>
      </c>
      <c r="H154" s="232">
        <f>G154/F154*100</f>
        <v>16.2</v>
      </c>
      <c r="I154" s="231">
        <f>C154+F154</f>
        <v>3806626976</v>
      </c>
      <c r="J154" s="231">
        <f>D154+G154</f>
        <v>1290207836</v>
      </c>
      <c r="K154" s="232">
        <f>J154/I154*100</f>
        <v>33.9</v>
      </c>
    </row>
    <row r="155" spans="1:11" s="245" customFormat="1" ht="14.25">
      <c r="A155" s="256"/>
      <c r="B155" s="257"/>
      <c r="C155" s="258"/>
      <c r="D155" s="258"/>
      <c r="E155" s="259"/>
      <c r="F155" s="258"/>
      <c r="G155" s="258"/>
      <c r="H155" s="259"/>
      <c r="I155" s="260"/>
      <c r="J155" s="260"/>
      <c r="K155" s="261"/>
    </row>
    <row r="156" spans="1:11" s="245" customFormat="1" ht="14.25">
      <c r="A156" s="247" t="s">
        <v>124</v>
      </c>
      <c r="B156" s="248">
        <v>200000</v>
      </c>
      <c r="C156" s="249">
        <f>C157</f>
        <v>2838800</v>
      </c>
      <c r="D156" s="249">
        <f>D157</f>
        <v>-28089149</v>
      </c>
      <c r="E156" s="250"/>
      <c r="F156" s="249"/>
      <c r="G156" s="249"/>
      <c r="H156" s="250"/>
      <c r="I156" s="251">
        <f aca="true" t="shared" si="19" ref="I156:J159">C156+F156</f>
        <v>2838800</v>
      </c>
      <c r="J156" s="251">
        <f t="shared" si="19"/>
        <v>-28089149</v>
      </c>
      <c r="K156" s="250"/>
    </row>
    <row r="157" spans="1:11" s="246" customFormat="1" ht="30">
      <c r="A157" s="252" t="s">
        <v>125</v>
      </c>
      <c r="B157" s="253">
        <v>208000</v>
      </c>
      <c r="C157" s="254">
        <f>C158-C159</f>
        <v>2838800</v>
      </c>
      <c r="D157" s="254">
        <f>D158-D159</f>
        <v>-28089149</v>
      </c>
      <c r="E157" s="255"/>
      <c r="F157" s="254"/>
      <c r="G157" s="254"/>
      <c r="H157" s="255"/>
      <c r="I157" s="262">
        <f t="shared" si="19"/>
        <v>2838800</v>
      </c>
      <c r="J157" s="262">
        <f t="shared" si="19"/>
        <v>-28089149</v>
      </c>
      <c r="K157" s="255"/>
    </row>
    <row r="158" spans="1:11" s="246" customFormat="1" ht="15">
      <c r="A158" s="252" t="s">
        <v>126</v>
      </c>
      <c r="B158" s="253">
        <v>208100</v>
      </c>
      <c r="C158" s="254">
        <v>2838800</v>
      </c>
      <c r="D158" s="254">
        <v>16206167</v>
      </c>
      <c r="E158" s="255"/>
      <c r="F158" s="254"/>
      <c r="G158" s="254"/>
      <c r="H158" s="255"/>
      <c r="I158" s="262">
        <f t="shared" si="19"/>
        <v>2838800</v>
      </c>
      <c r="J158" s="262">
        <f t="shared" si="19"/>
        <v>16206167</v>
      </c>
      <c r="K158" s="255"/>
    </row>
    <row r="159" spans="1:11" s="246" customFormat="1" ht="15">
      <c r="A159" s="252" t="s">
        <v>152</v>
      </c>
      <c r="B159" s="253">
        <v>208200</v>
      </c>
      <c r="C159" s="254"/>
      <c r="D159" s="254">
        <v>44295316</v>
      </c>
      <c r="E159" s="255"/>
      <c r="F159" s="254"/>
      <c r="G159" s="254"/>
      <c r="H159" s="255"/>
      <c r="I159" s="262">
        <f t="shared" si="19"/>
        <v>0</v>
      </c>
      <c r="J159" s="262">
        <f t="shared" si="19"/>
        <v>44295316</v>
      </c>
      <c r="K159" s="255"/>
    </row>
    <row r="160" spans="1:11" s="245" customFormat="1" ht="14.25">
      <c r="A160" s="240"/>
      <c r="B160" s="241"/>
      <c r="C160" s="242"/>
      <c r="D160" s="242"/>
      <c r="E160" s="243"/>
      <c r="F160" s="242"/>
      <c r="G160" s="242"/>
      <c r="H160" s="243"/>
      <c r="I160" s="244"/>
      <c r="J160" s="244"/>
      <c r="K160" s="243"/>
    </row>
    <row r="161" spans="1:11" s="245" customFormat="1" ht="14.25">
      <c r="A161" s="240"/>
      <c r="B161" s="241"/>
      <c r="C161" s="242"/>
      <c r="D161" s="242"/>
      <c r="E161" s="243"/>
      <c r="F161" s="242"/>
      <c r="G161" s="242"/>
      <c r="H161" s="243"/>
      <c r="I161" s="244"/>
      <c r="J161" s="244"/>
      <c r="K161" s="243"/>
    </row>
    <row r="162" spans="1:11" s="245" customFormat="1" ht="14.25">
      <c r="A162" s="240"/>
      <c r="B162" s="241"/>
      <c r="C162" s="242"/>
      <c r="D162" s="242"/>
      <c r="E162" s="243"/>
      <c r="F162" s="242"/>
      <c r="G162" s="242"/>
      <c r="H162" s="243"/>
      <c r="I162" s="244"/>
      <c r="J162" s="244"/>
      <c r="K162" s="243"/>
    </row>
    <row r="163" spans="1:11" s="245" customFormat="1" ht="14.25">
      <c r="A163" s="240"/>
      <c r="B163" s="241"/>
      <c r="C163" s="242"/>
      <c r="D163" s="242"/>
      <c r="E163" s="243"/>
      <c r="F163" s="242"/>
      <c r="G163" s="242"/>
      <c r="H163" s="243"/>
      <c r="I163" s="244"/>
      <c r="J163" s="244"/>
      <c r="K163" s="243"/>
    </row>
    <row r="164" spans="1:11" s="239" customFormat="1" ht="14.25">
      <c r="A164" s="234"/>
      <c r="B164" s="235"/>
      <c r="C164" s="236"/>
      <c r="D164" s="236">
        <f>D151-D85</f>
        <v>-227230586</v>
      </c>
      <c r="E164" s="237"/>
      <c r="F164" s="236"/>
      <c r="G164" s="236"/>
      <c r="H164" s="237"/>
      <c r="I164" s="238"/>
      <c r="J164" s="238"/>
      <c r="K164" s="237"/>
    </row>
    <row r="165" spans="2:11" s="219" customFormat="1" ht="14.25">
      <c r="B165" s="279"/>
      <c r="C165" s="280">
        <f aca="true" t="shared" si="20" ref="C165:K165">C151-C85</f>
        <v>0</v>
      </c>
      <c r="D165" s="280">
        <f t="shared" si="20"/>
        <v>-227230586</v>
      </c>
      <c r="E165" s="280">
        <f t="shared" si="20"/>
        <v>-7.1</v>
      </c>
      <c r="F165" s="280">
        <f t="shared" si="20"/>
        <v>0</v>
      </c>
      <c r="G165" s="280">
        <f t="shared" si="20"/>
        <v>-56223569</v>
      </c>
      <c r="H165" s="280">
        <f t="shared" si="20"/>
        <v>-9.2</v>
      </c>
      <c r="I165" s="280">
        <f t="shared" si="20"/>
        <v>0</v>
      </c>
      <c r="J165" s="280">
        <f t="shared" si="20"/>
        <v>-283454155</v>
      </c>
      <c r="K165" s="280">
        <f t="shared" si="20"/>
        <v>-7.4</v>
      </c>
    </row>
    <row r="166" spans="2:11" s="219" customFormat="1" ht="14.25">
      <c r="B166" s="279" t="s">
        <v>107</v>
      </c>
      <c r="C166" s="281">
        <v>1068529106</v>
      </c>
      <c r="D166" s="281">
        <v>536949130</v>
      </c>
      <c r="E166" s="281">
        <v>50.25</v>
      </c>
      <c r="F166" s="281">
        <v>160890300</v>
      </c>
      <c r="G166" s="281">
        <v>89327666</v>
      </c>
      <c r="H166" s="281">
        <v>55.52</v>
      </c>
      <c r="I166" s="281">
        <v>1229419406</v>
      </c>
      <c r="J166" s="281">
        <v>626276796</v>
      </c>
      <c r="K166" s="281">
        <v>50.94</v>
      </c>
    </row>
    <row r="167" spans="2:11" s="219" customFormat="1" ht="14.25">
      <c r="B167" s="279"/>
      <c r="C167" s="280"/>
      <c r="D167" s="280"/>
      <c r="E167" s="280"/>
      <c r="F167" s="280">
        <f>F151-171807600</f>
        <v>440062155</v>
      </c>
      <c r="G167" s="280"/>
      <c r="H167" s="280"/>
      <c r="I167" s="280"/>
      <c r="J167" s="280"/>
      <c r="K167" s="280"/>
    </row>
    <row r="168" spans="2:11" s="219" customFormat="1" ht="14.25">
      <c r="B168" s="279"/>
      <c r="C168" s="280"/>
      <c r="D168" s="280"/>
      <c r="E168" s="280"/>
      <c r="F168" s="280"/>
      <c r="G168" s="280"/>
      <c r="H168" s="280"/>
      <c r="I168" s="280"/>
      <c r="J168" s="280"/>
      <c r="K168" s="280"/>
    </row>
    <row r="169" spans="2:11" s="219" customFormat="1" ht="14.25">
      <c r="B169" s="279" t="s">
        <v>106</v>
      </c>
      <c r="C169" s="280">
        <f>C151-C166</f>
        <v>2126228115</v>
      </c>
      <c r="D169" s="280">
        <f aca="true" t="shared" si="21" ref="D169:K169">D151-D166</f>
        <v>654140566</v>
      </c>
      <c r="E169" s="280">
        <f t="shared" si="21"/>
        <v>-12.95</v>
      </c>
      <c r="F169" s="280">
        <f t="shared" si="21"/>
        <v>450979455</v>
      </c>
      <c r="G169" s="280">
        <f t="shared" si="21"/>
        <v>10078500</v>
      </c>
      <c r="H169" s="280">
        <f t="shared" si="21"/>
        <v>-39.32</v>
      </c>
      <c r="I169" s="280">
        <f t="shared" si="21"/>
        <v>2577207570</v>
      </c>
      <c r="J169" s="280">
        <f t="shared" si="21"/>
        <v>664219066</v>
      </c>
      <c r="K169" s="280">
        <f t="shared" si="21"/>
        <v>-17.04</v>
      </c>
    </row>
    <row r="170" spans="2:11" s="219" customFormat="1" ht="14.25">
      <c r="B170" s="279"/>
      <c r="C170" s="280"/>
      <c r="D170" s="280"/>
      <c r="E170" s="280"/>
      <c r="F170" s="280"/>
      <c r="G170" s="280"/>
      <c r="H170" s="280"/>
      <c r="I170" s="280"/>
      <c r="J170" s="280"/>
      <c r="K170" s="280"/>
    </row>
    <row r="171" spans="2:11" s="219" customFormat="1" ht="14.25">
      <c r="B171" s="279"/>
      <c r="C171" s="280"/>
      <c r="D171" s="280"/>
      <c r="E171" s="280"/>
      <c r="F171" s="280"/>
      <c r="G171" s="280"/>
      <c r="H171" s="280"/>
      <c r="I171" s="280"/>
      <c r="J171" s="280"/>
      <c r="K171" s="280"/>
    </row>
    <row r="172" spans="2:11" s="219" customFormat="1" ht="14.25">
      <c r="B172" s="279"/>
      <c r="C172" s="282">
        <f>D94+D95+D96+D98+D100+D97</f>
        <v>408670891</v>
      </c>
      <c r="D172" s="282">
        <f>J48+J51+J53+J54+J56+J57+J58+J60+J67+J71+J72+J73+J79</f>
        <v>707398865</v>
      </c>
      <c r="E172" s="280"/>
      <c r="F172" s="280"/>
      <c r="G172" s="280"/>
      <c r="H172" s="280"/>
      <c r="I172" s="280"/>
      <c r="J172" s="280"/>
      <c r="K172" s="280"/>
    </row>
    <row r="173" spans="2:11" s="219" customFormat="1" ht="14.25">
      <c r="B173" s="279"/>
      <c r="C173" s="283">
        <f>C172/D120</f>
        <v>0.9767</v>
      </c>
      <c r="D173" s="280"/>
      <c r="E173" s="280"/>
      <c r="F173" s="280"/>
      <c r="G173" s="280"/>
      <c r="H173" s="280"/>
      <c r="I173" s="280"/>
      <c r="J173" s="280"/>
      <c r="K173" s="280"/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/>
      <c r="C175" s="283">
        <f>D100/D120</f>
        <v>0.0398</v>
      </c>
      <c r="D175" s="280"/>
      <c r="E175" s="280"/>
      <c r="F175" s="280"/>
      <c r="G175" s="280"/>
      <c r="H175" s="280"/>
      <c r="I175" s="280"/>
      <c r="J175" s="280"/>
      <c r="K175" s="280"/>
    </row>
    <row r="176" spans="2:11" s="219" customFormat="1" ht="14.25">
      <c r="B176" s="279"/>
      <c r="C176" s="280"/>
      <c r="D176" s="280"/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0"/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0"/>
      <c r="D178" s="280"/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0"/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96"/>
      <c r="D218" s="296"/>
      <c r="E218" s="297"/>
      <c r="F218" s="296"/>
      <c r="G218" s="296"/>
      <c r="H218" s="297"/>
      <c r="I218" s="296"/>
      <c r="J218" s="296"/>
      <c r="K218" s="297"/>
    </row>
    <row r="219" spans="2:11" s="219" customFormat="1" ht="14.25">
      <c r="B219" s="279"/>
      <c r="C219" s="296"/>
      <c r="D219" s="296"/>
      <c r="E219" s="297"/>
      <c r="F219" s="296"/>
      <c r="G219" s="296"/>
      <c r="H219" s="297"/>
      <c r="I219" s="296"/>
      <c r="J219" s="296"/>
      <c r="K219" s="297"/>
    </row>
    <row r="220" spans="2:11" s="219" customFormat="1" ht="14.25">
      <c r="B220" s="279"/>
      <c r="C220" s="296"/>
      <c r="D220" s="296"/>
      <c r="E220" s="297"/>
      <c r="F220" s="296"/>
      <c r="G220" s="296"/>
      <c r="H220" s="297"/>
      <c r="I220" s="296"/>
      <c r="J220" s="296"/>
      <c r="K220" s="297"/>
    </row>
    <row r="221" spans="2:11" s="219" customFormat="1" ht="14.25">
      <c r="B221" s="279"/>
      <c r="C221" s="296"/>
      <c r="D221" s="296"/>
      <c r="E221" s="297"/>
      <c r="F221" s="296"/>
      <c r="G221" s="296"/>
      <c r="H221" s="297"/>
      <c r="I221" s="296"/>
      <c r="J221" s="296"/>
      <c r="K221" s="297"/>
    </row>
    <row r="222" spans="2:11" s="219" customFormat="1" ht="14.25">
      <c r="B222" s="279"/>
      <c r="C222" s="296"/>
      <c r="D222" s="296"/>
      <c r="E222" s="297"/>
      <c r="F222" s="296"/>
      <c r="G222" s="296"/>
      <c r="H222" s="297"/>
      <c r="I222" s="296"/>
      <c r="J222" s="296"/>
      <c r="K222" s="297"/>
    </row>
    <row r="223" spans="2:11" s="219" customFormat="1" ht="14.25">
      <c r="B223" s="279"/>
      <c r="C223" s="296"/>
      <c r="D223" s="296"/>
      <c r="E223" s="297"/>
      <c r="F223" s="296"/>
      <c r="G223" s="296"/>
      <c r="H223" s="297"/>
      <c r="I223" s="296"/>
      <c r="J223" s="296"/>
      <c r="K223" s="297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</sheetData>
  <mergeCells count="38">
    <mergeCell ref="J129:J130"/>
    <mergeCell ref="K129:K130"/>
    <mergeCell ref="J54:J55"/>
    <mergeCell ref="K54:K55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F87:H87"/>
    <mergeCell ref="I87:K87"/>
    <mergeCell ref="E54:E55"/>
    <mergeCell ref="F54:F55"/>
    <mergeCell ref="G54:G55"/>
    <mergeCell ref="H54:H55"/>
    <mergeCell ref="I54:I55"/>
    <mergeCell ref="B54:B55"/>
    <mergeCell ref="C54:C55"/>
    <mergeCell ref="D54:D55"/>
    <mergeCell ref="A87:A90"/>
    <mergeCell ref="C87:E87"/>
    <mergeCell ref="A33:A36"/>
    <mergeCell ref="C33:E33"/>
    <mergeCell ref="F33:H33"/>
    <mergeCell ref="I33:K33"/>
    <mergeCell ref="A129:A130"/>
    <mergeCell ref="A54:A55"/>
    <mergeCell ref="I1:K1"/>
    <mergeCell ref="I2:K2"/>
    <mergeCell ref="I3:K3"/>
    <mergeCell ref="A5:K5"/>
    <mergeCell ref="A4:K4"/>
    <mergeCell ref="C7:E7"/>
    <mergeCell ref="F7:H7"/>
    <mergeCell ref="I7:K7"/>
  </mergeCells>
  <printOptions/>
  <pageMargins left="0.84" right="0.47" top="0.49" bottom="0.34" header="0.5" footer="0.31"/>
  <pageSetup horizontalDpi="600" verticalDpi="600" orientation="landscape" paperSize="9" scale="78" r:id="rId1"/>
  <rowBreaks count="4" manualBreakCount="4">
    <brk id="38" max="10" man="1"/>
    <brk id="53" max="10" man="1"/>
    <brk id="73" max="10" man="1"/>
    <brk id="9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357" t="s">
        <v>87</v>
      </c>
      <c r="J1" s="357"/>
      <c r="K1" s="357"/>
    </row>
    <row r="2" spans="9:11" ht="12.75">
      <c r="I2" s="357" t="s">
        <v>89</v>
      </c>
      <c r="J2" s="357"/>
      <c r="K2" s="357"/>
    </row>
    <row r="3" spans="9:11" ht="12.75">
      <c r="I3" s="358" t="s">
        <v>88</v>
      </c>
      <c r="J3" s="358"/>
      <c r="K3" s="358"/>
    </row>
    <row r="4" spans="1:11" s="8" customFormat="1" ht="18" customHeight="1">
      <c r="A4" s="317" t="s">
        <v>97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312" t="s">
        <v>1</v>
      </c>
      <c r="D6" s="313"/>
      <c r="E6" s="313"/>
      <c r="F6" s="314" t="s">
        <v>66</v>
      </c>
      <c r="G6" s="314"/>
      <c r="H6" s="314"/>
      <c r="I6" s="315" t="s">
        <v>2</v>
      </c>
      <c r="J6" s="315"/>
      <c r="K6" s="316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</v>
      </c>
      <c r="F11" s="32">
        <f>F18+F14</f>
        <v>29400000</v>
      </c>
      <c r="G11" s="32">
        <f>G18+G14+G20</f>
        <v>15639160</v>
      </c>
      <c r="H11" s="88">
        <f>G11/F11*100</f>
        <v>53.2</v>
      </c>
      <c r="I11" s="32">
        <f>C11+F11</f>
        <v>473214266</v>
      </c>
      <c r="J11" s="32">
        <f>D11+G11</f>
        <v>250975565</v>
      </c>
      <c r="K11" s="88">
        <f>J11/I11*100</f>
        <v>53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38.8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38.8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53.4</v>
      </c>
      <c r="I14" s="28">
        <f t="shared" si="0"/>
        <v>28100000</v>
      </c>
      <c r="J14" s="28">
        <f t="shared" si="0"/>
        <v>14996405</v>
      </c>
      <c r="K14" s="85">
        <f t="shared" si="1"/>
        <v>53.4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77.5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77.5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</v>
      </c>
      <c r="I18" s="28">
        <f t="shared" si="0"/>
        <v>1300000</v>
      </c>
      <c r="J18" s="28">
        <f t="shared" si="0"/>
        <v>642755</v>
      </c>
      <c r="K18" s="85">
        <f t="shared" si="1"/>
        <v>49.4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67.5</v>
      </c>
      <c r="F21" s="32">
        <f>F24+F29</f>
        <v>20314300</v>
      </c>
      <c r="G21" s="32">
        <f>G24+G29+G28</f>
        <v>19653386</v>
      </c>
      <c r="H21" s="88">
        <f>G21/F21*100</f>
        <v>96.7</v>
      </c>
      <c r="I21" s="32">
        <f t="shared" si="0"/>
        <v>27672700</v>
      </c>
      <c r="J21" s="32">
        <f t="shared" si="0"/>
        <v>24618610</v>
      </c>
      <c r="K21" s="88">
        <f t="shared" si="1"/>
        <v>89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</v>
      </c>
      <c r="I24" s="28">
        <f t="shared" si="0"/>
        <v>665400</v>
      </c>
      <c r="J24" s="28">
        <f t="shared" si="0"/>
        <v>241620</v>
      </c>
      <c r="K24" s="85">
        <f t="shared" si="1"/>
        <v>36.3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127.4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127.4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73.4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</v>
      </c>
      <c r="I29" s="28">
        <f t="shared" si="0"/>
        <v>19648900</v>
      </c>
      <c r="J29" s="28">
        <f t="shared" si="0"/>
        <v>19399068</v>
      </c>
      <c r="K29" s="85">
        <f t="shared" si="1"/>
        <v>98.7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351"/>
      <c r="B31" s="148"/>
      <c r="C31" s="352" t="s">
        <v>1</v>
      </c>
      <c r="D31" s="352"/>
      <c r="E31" s="352"/>
      <c r="F31" s="353" t="s">
        <v>66</v>
      </c>
      <c r="G31" s="353"/>
      <c r="H31" s="353"/>
      <c r="I31" s="354" t="s">
        <v>2</v>
      </c>
      <c r="J31" s="354"/>
      <c r="K31" s="354"/>
    </row>
    <row r="32" spans="1:11" s="8" customFormat="1" ht="15.75" hidden="1">
      <c r="A32" s="351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351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351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62</v>
      </c>
      <c r="I35" s="32">
        <f t="shared" si="0"/>
        <v>1000000</v>
      </c>
      <c r="J35" s="32">
        <f t="shared" si="0"/>
        <v>619620</v>
      </c>
      <c r="K35" s="88">
        <f t="shared" si="1"/>
        <v>62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</v>
      </c>
      <c r="I36" s="34">
        <f>I37+I38</f>
        <v>38000000</v>
      </c>
      <c r="J36" s="34">
        <f>J37+J38</f>
        <v>20413518</v>
      </c>
      <c r="K36" s="99">
        <f t="shared" si="1"/>
        <v>53.7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</v>
      </c>
      <c r="I37" s="28">
        <f t="shared" si="0"/>
        <v>38000000</v>
      </c>
      <c r="J37" s="28">
        <f t="shared" si="0"/>
        <v>20411511</v>
      </c>
      <c r="K37" s="86">
        <f t="shared" si="1"/>
        <v>53.7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53.3</v>
      </c>
      <c r="F39" s="41">
        <f>F36+F21+F11+F35</f>
        <v>88714300</v>
      </c>
      <c r="G39" s="41">
        <f>G36+G21+G11+G35</f>
        <v>56325684</v>
      </c>
      <c r="H39" s="102">
        <f>G39/F39*100</f>
        <v>63.5</v>
      </c>
      <c r="I39" s="41">
        <f t="shared" si="0"/>
        <v>539886966</v>
      </c>
      <c r="J39" s="41">
        <f t="shared" si="0"/>
        <v>296627313</v>
      </c>
      <c r="K39" s="103">
        <f t="shared" si="1"/>
        <v>54.9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48.1</v>
      </c>
      <c r="F40" s="184">
        <f t="shared" si="3"/>
        <v>9444300</v>
      </c>
      <c r="G40" s="184">
        <f t="shared" si="3"/>
        <v>9084435</v>
      </c>
      <c r="H40" s="183">
        <f>G40/F40*100</f>
        <v>96.2</v>
      </c>
      <c r="I40" s="45">
        <f t="shared" si="3"/>
        <v>590656040</v>
      </c>
      <c r="J40" s="45">
        <f t="shared" si="3"/>
        <v>293271727</v>
      </c>
      <c r="K40" s="104">
        <f t="shared" si="1"/>
        <v>49.7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45.5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45.5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</v>
      </c>
      <c r="F44" s="83">
        <v>406500</v>
      </c>
      <c r="G44" s="83">
        <v>46635</v>
      </c>
      <c r="H44" s="186">
        <f>G44/F44*100</f>
        <v>11.5</v>
      </c>
      <c r="I44" s="47">
        <v>28098640</v>
      </c>
      <c r="J44" s="47">
        <f t="shared" si="0"/>
        <v>10913326</v>
      </c>
      <c r="K44" s="83">
        <f t="shared" si="1"/>
        <v>38.8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53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53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</v>
      </c>
    </row>
    <row r="50" spans="1:11" s="8" customFormat="1" ht="18.75" customHeight="1" hidden="1">
      <c r="A50" s="351"/>
      <c r="B50" s="154"/>
      <c r="C50" s="352" t="s">
        <v>1</v>
      </c>
      <c r="D50" s="352"/>
      <c r="E50" s="352"/>
      <c r="F50" s="353" t="s">
        <v>66</v>
      </c>
      <c r="G50" s="353"/>
      <c r="H50" s="353"/>
      <c r="I50" s="354" t="s">
        <v>2</v>
      </c>
      <c r="J50" s="354"/>
      <c r="K50" s="354"/>
    </row>
    <row r="51" spans="1:11" s="8" customFormat="1" ht="15.75" hidden="1">
      <c r="A51" s="351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351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351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64.7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64.7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</v>
      </c>
      <c r="I62" s="169">
        <f>C62+F62</f>
        <v>62731700</v>
      </c>
      <c r="J62" s="169">
        <f>D62+G62</f>
        <v>23917547</v>
      </c>
      <c r="K62" s="168">
        <f>J62/I62*100</f>
        <v>38.1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50.3</v>
      </c>
      <c r="F63" s="41">
        <f>F40+F39+F62</f>
        <v>160890300</v>
      </c>
      <c r="G63" s="41">
        <f>G40+G39+G62</f>
        <v>89327666</v>
      </c>
      <c r="H63" s="102">
        <f>G63/F63*100</f>
        <v>55.5</v>
      </c>
      <c r="I63" s="41">
        <f t="shared" si="0"/>
        <v>1229419406</v>
      </c>
      <c r="J63" s="41">
        <f t="shared" si="0"/>
        <v>626276796</v>
      </c>
      <c r="K63" s="103">
        <f t="shared" si="1"/>
        <v>50.9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359"/>
      <c r="B65" s="11"/>
      <c r="C65" s="361" t="s">
        <v>1</v>
      </c>
      <c r="D65" s="361"/>
      <c r="E65" s="361"/>
      <c r="F65" s="362" t="s">
        <v>66</v>
      </c>
      <c r="G65" s="363"/>
      <c r="H65" s="364"/>
      <c r="I65" s="355" t="s">
        <v>2</v>
      </c>
      <c r="J65" s="355"/>
      <c r="K65" s="356"/>
    </row>
    <row r="66" spans="1:11" s="8" customFormat="1" ht="15.75" hidden="1">
      <c r="A66" s="360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360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360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45.1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45.1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50.6</v>
      </c>
      <c r="F72" s="28">
        <v>4323800</v>
      </c>
      <c r="G72" s="28">
        <v>4307422</v>
      </c>
      <c r="H72" s="85">
        <f>G72/F72*100</f>
        <v>99.6</v>
      </c>
      <c r="I72" s="28">
        <f t="shared" si="6"/>
        <v>105838890</v>
      </c>
      <c r="J72" s="28">
        <f t="shared" si="6"/>
        <v>55671888</v>
      </c>
      <c r="K72" s="85">
        <f t="shared" si="5"/>
        <v>52.6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46.7</v>
      </c>
      <c r="F73" s="28">
        <v>8103000</v>
      </c>
      <c r="G73" s="28">
        <v>9554287</v>
      </c>
      <c r="H73" s="85">
        <f>G73/F73*100</f>
        <v>117.9</v>
      </c>
      <c r="I73" s="28">
        <f t="shared" si="6"/>
        <v>227004960</v>
      </c>
      <c r="J73" s="28">
        <f t="shared" si="6"/>
        <v>111698520</v>
      </c>
      <c r="K73" s="85">
        <f t="shared" si="5"/>
        <v>49.2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</v>
      </c>
      <c r="F74" s="28">
        <v>6757100</v>
      </c>
      <c r="G74" s="28">
        <v>2931565</v>
      </c>
      <c r="H74" s="85">
        <f>G74/F74*100</f>
        <v>43.4</v>
      </c>
      <c r="I74" s="28">
        <f t="shared" si="6"/>
        <v>162833800</v>
      </c>
      <c r="J74" s="28">
        <f t="shared" si="6"/>
        <v>26575256</v>
      </c>
      <c r="K74" s="85">
        <f t="shared" si="5"/>
        <v>16.3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5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5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</v>
      </c>
      <c r="F76" s="28">
        <v>465000</v>
      </c>
      <c r="G76" s="28">
        <v>236498</v>
      </c>
      <c r="H76" s="85">
        <f>G76/F76*100</f>
        <v>50.9</v>
      </c>
      <c r="I76" s="28">
        <f t="shared" si="6"/>
        <v>30495000</v>
      </c>
      <c r="J76" s="28">
        <f t="shared" si="6"/>
        <v>15656672</v>
      </c>
      <c r="K76" s="85">
        <f t="shared" si="5"/>
        <v>51.3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26.8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26.8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48.1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25</v>
      </c>
      <c r="I79" s="28">
        <f t="shared" si="6"/>
        <v>64108200</v>
      </c>
      <c r="J79" s="28">
        <f t="shared" si="6"/>
        <v>16005316</v>
      </c>
      <c r="K79" s="85">
        <f t="shared" si="5"/>
        <v>25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50.1</v>
      </c>
      <c r="I81" s="28">
        <f t="shared" si="6"/>
        <v>29400000</v>
      </c>
      <c r="J81" s="28">
        <f t="shared" si="6"/>
        <v>14720923</v>
      </c>
      <c r="K81" s="85">
        <f>J81/I81*100</f>
        <v>50.1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26.6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</v>
      </c>
      <c r="I83" s="28">
        <f t="shared" si="6"/>
        <v>665400</v>
      </c>
      <c r="J83" s="28">
        <f t="shared" si="6"/>
        <v>163069</v>
      </c>
      <c r="K83" s="85">
        <f>J83/I83*100</f>
        <v>24.5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</v>
      </c>
      <c r="I87" s="28">
        <f t="shared" si="6"/>
        <v>18483000</v>
      </c>
      <c r="J87" s="28">
        <f t="shared" si="6"/>
        <v>3169468</v>
      </c>
      <c r="K87" s="85">
        <f t="shared" si="7"/>
        <v>17.1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</v>
      </c>
      <c r="I88" s="28">
        <f t="shared" si="6"/>
        <v>9773000</v>
      </c>
      <c r="J88" s="28">
        <f t="shared" si="6"/>
        <v>1817900</v>
      </c>
      <c r="K88" s="85">
        <f t="shared" si="7"/>
        <v>18.6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</v>
      </c>
      <c r="I89" s="28">
        <f t="shared" si="6"/>
        <v>7394000</v>
      </c>
      <c r="J89" s="28">
        <f t="shared" si="6"/>
        <v>30045</v>
      </c>
      <c r="K89" s="85">
        <f t="shared" si="7"/>
        <v>0.4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</v>
      </c>
      <c r="I90" s="28">
        <f t="shared" si="6"/>
        <v>1000000</v>
      </c>
      <c r="J90" s="28">
        <f t="shared" si="6"/>
        <v>127324</v>
      </c>
      <c r="K90" s="85">
        <f t="shared" si="7"/>
        <v>12.7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351"/>
      <c r="B95" s="148"/>
      <c r="C95" s="352" t="s">
        <v>1</v>
      </c>
      <c r="D95" s="352"/>
      <c r="E95" s="352"/>
      <c r="F95" s="353" t="s">
        <v>66</v>
      </c>
      <c r="G95" s="353"/>
      <c r="H95" s="353"/>
      <c r="I95" s="354" t="s">
        <v>2</v>
      </c>
      <c r="J95" s="354"/>
      <c r="K95" s="354"/>
    </row>
    <row r="96" spans="1:11" s="8" customFormat="1" ht="15.75" hidden="1">
      <c r="A96" s="351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351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351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52.9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52.9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</v>
      </c>
      <c r="I103" s="161">
        <f t="shared" si="6"/>
        <v>726070806</v>
      </c>
      <c r="J103" s="161">
        <f t="shared" si="6"/>
        <v>263572883</v>
      </c>
      <c r="K103" s="162">
        <f>J103/I103*100</f>
        <v>36.3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45.3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44.3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44.3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82.7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82.7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4.8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4.8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53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53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61.2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61.2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4.3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4.3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</v>
      </c>
      <c r="F118" s="118">
        <f>F104+F103</f>
        <v>160890300</v>
      </c>
      <c r="G118" s="118">
        <f>G104+G103</f>
        <v>62257205</v>
      </c>
      <c r="H118" s="113">
        <f>G118/F118*100</f>
        <v>38.7</v>
      </c>
      <c r="I118" s="119">
        <f t="shared" si="6"/>
        <v>1260090206</v>
      </c>
      <c r="J118" s="119">
        <f t="shared" si="6"/>
        <v>505324118</v>
      </c>
      <c r="K118" s="113">
        <f>J118/I118*100</f>
        <v>40.1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</v>
      </c>
      <c r="F120" s="192">
        <v>160890300</v>
      </c>
      <c r="G120" s="192">
        <v>89327666</v>
      </c>
      <c r="H120" s="192">
        <v>55.52</v>
      </c>
      <c r="I120" s="192">
        <v>1229419406</v>
      </c>
      <c r="J120" s="192">
        <v>626276796</v>
      </c>
      <c r="K120" s="192">
        <v>50.94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-9.95</v>
      </c>
      <c r="F123" s="84">
        <f t="shared" si="10"/>
        <v>0</v>
      </c>
      <c r="G123" s="84">
        <f t="shared" si="10"/>
        <v>-27070461</v>
      </c>
      <c r="H123" s="84">
        <f t="shared" si="10"/>
        <v>-16.82</v>
      </c>
      <c r="I123" s="84">
        <f t="shared" si="10"/>
        <v>30670800</v>
      </c>
      <c r="J123" s="84">
        <f t="shared" si="10"/>
        <v>-120952678</v>
      </c>
      <c r="K123" s="84">
        <f t="shared" si="10"/>
        <v>-10.84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  <mergeCell ref="I65:K65"/>
    <mergeCell ref="A50:A53"/>
    <mergeCell ref="C50:E50"/>
    <mergeCell ref="F50:H50"/>
    <mergeCell ref="I50:K50"/>
    <mergeCell ref="A31:A34"/>
    <mergeCell ref="C31:E31"/>
    <mergeCell ref="F31:H31"/>
    <mergeCell ref="I31:K31"/>
    <mergeCell ref="C6:E6"/>
    <mergeCell ref="F6:H6"/>
    <mergeCell ref="I6:K6"/>
    <mergeCell ref="A4:K4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TurloSM05</cp:lastModifiedBy>
  <cp:lastPrinted>2007-09-07T08:19:07Z</cp:lastPrinted>
  <dcterms:created xsi:type="dcterms:W3CDTF">2003-08-12T07:24:05Z</dcterms:created>
  <dcterms:modified xsi:type="dcterms:W3CDTF">2007-09-07T09:03:02Z</dcterms:modified>
  <cp:category/>
  <cp:version/>
  <cp:contentType/>
  <cp:contentStatus/>
</cp:coreProperties>
</file>