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3" sheetId="1" r:id="rId1"/>
    <sheet name="Лист1" sheetId="2" r:id="rId2"/>
    <sheet name="Лист2" sheetId="3" r:id="rId3"/>
  </sheets>
  <definedNames>
    <definedName name="_xlnm.Print_Titles" localSheetId="2">'Лист2'!$6:$9</definedName>
    <definedName name="_xlnm.Print_Area" localSheetId="1">'Лист1'!$A$1:$K$155</definedName>
    <definedName name="_xlnm.Print_Area" localSheetId="2">'Лист2'!$A$1:$K$118</definedName>
    <definedName name="_xlnm.Print_Area" localSheetId="0">'Лист3'!$A$1:$K$162</definedName>
  </definedNames>
  <calcPr fullCalcOnLoad="1"/>
</workbook>
</file>

<file path=xl/sharedStrings.xml><?xml version="1.0" encoding="utf-8"?>
<sst xmlns="http://schemas.openxmlformats.org/spreadsheetml/2006/main" count="715" uniqueCount="198">
  <si>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</si>
  <si>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</si>
  <si>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</si>
  <si>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</si>
  <si>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</si>
  <si>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</si>
  <si>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</si>
  <si>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</si>
  <si>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</si>
  <si>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</si>
  <si>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</si>
  <si>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</si>
  <si>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</si>
  <si>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</si>
  <si>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</si>
  <si>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</si>
  <si>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</si>
  <si>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</si>
  <si>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</si>
  <si>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</si>
  <si>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</si>
  <si>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</si>
  <si>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</si>
  <si>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</si>
  <si>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</si>
  <si>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</si>
  <si>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</si>
  <si>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</si>
  <si>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</si>
  <si>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</si>
  <si>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</si>
  <si>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</si>
  <si>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</si>
  <si>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</si>
  <si>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</si>
  <si>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</si>
  <si>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</si>
  <si>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</si>
  <si>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</si>
  <si>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</si>
  <si>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</si>
  <si>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</si>
  <si>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</si>
  <si>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</si>
  <si>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</si>
  <si>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</si>
  <si>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</si>
  <si>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</si>
  <si>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</si>
  <si>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</si>
  <si>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</si>
  <si>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</si>
  <si>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</si>
  <si>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</si>
  <si>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</si>
  <si>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</si>
  <si>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</si>
  <si>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</si>
  <si>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</si>
  <si>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</si>
  <si>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</si>
  <si>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</si>
  <si>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</si>
  <si>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</si>
  <si>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</si>
  <si>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</si>
  <si>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</si>
  <si>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</si>
  <si>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</si>
  <si>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</si>
  <si>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</si>
  <si>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</si>
  <si>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</si>
  <si>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</si>
  <si>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</si>
  <si>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</si>
  <si>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</si>
  <si>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</si>
  <si>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</si>
  <si>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</si>
  <si>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</si>
  <si>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</si>
  <si>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</si>
  <si>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</si>
  <si>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</si>
  <si>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</si>
  <si>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</si>
  <si>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</si>
  <si>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</si>
  <si>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</si>
  <si>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</si>
  <si>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</si>
  <si>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</si>
  <si>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</si>
  <si>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</si>
  <si>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</si>
  <si>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</si>
  <si>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</si>
  <si>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</si>
  <si>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</si>
  <si>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</si>
  <si>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</si>
  <si>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</si>
  <si>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</si>
  <si>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</si>
  <si>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</si>
  <si>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</si>
  <si>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</si>
  <si>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</si>
  <si>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</si>
  <si>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</si>
  <si>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</si>
  <si>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</si>
  <si>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</si>
  <si>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</si>
  <si>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</si>
  <si>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</si>
  <si>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</si>
  <si>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</si>
  <si>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</si>
  <si>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</si>
  <si>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</si>
  <si>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</si>
  <si>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</si>
  <si>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</si>
  <si>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</si>
  <si>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</si>
  <si>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</si>
  <si>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</si>
  <si>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</si>
  <si>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</si>
  <si>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</si>
  <si>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</si>
  <si>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</si>
  <si>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</si>
  <si>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</si>
  <si>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</si>
  <si>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</si>
  <si>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</si>
  <si>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</si>
  <si>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</si>
  <si>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</si>
  <si>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</si>
  <si>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</si>
  <si>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</si>
  <si>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</si>
  <si>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</si>
  <si>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</si>
  <si>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</si>
  <si>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</si>
  <si>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</si>
  <si>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</si>
  <si>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</si>
  <si>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</si>
  <si>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</si>
  <si>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</si>
  <si>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</si>
  <si>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</si>
  <si>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</si>
  <si>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</si>
  <si>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</si>
  <si>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</si>
  <si>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</si>
  <si>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</si>
  <si>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</si>
  <si>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</si>
  <si>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</si>
  <si>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</si>
  <si>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</si>
  <si>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</si>
  <si>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</si>
  <si>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</si>
  <si>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</si>
  <si>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</si>
  <si>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з/п2006</t>
  </si>
  <si>
    <t>з/п2007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</si>
  <si>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</si>
  <si>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</si>
  <si>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</si>
  <si>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на 2008 год</t>
  </si>
  <si>
    <t>Поступления средств от Государственного фонда драгоценных металлов и драгоценных камней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</si>
  <si>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</si>
  <si>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</si>
  <si>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 xml:space="preserve"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 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</si>
  <si>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</si>
  <si>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об исполнении областного бюджета за I квартал 2008 года</t>
  </si>
  <si>
    <t>250636</t>
  </si>
  <si>
    <t>Cубвенция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</si>
  <si>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з/п2008</t>
  </si>
  <si>
    <t>об исполнении областного бюджета за девять месяцев 2008 года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</si>
  <si>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приближением введения Единой тарифной сетки разрядов и коэффициентов в полном объеме </t>
  </si>
  <si>
    <t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</si>
  <si>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населению,образовавшейся в связи с несоответсвием фактической стоимости тепловой энергии, услуг по водоснабжению и водоотведению тарифам,утверждавшимся органами государственной власти или органами местного самоуправления</t>
  </si>
  <si>
    <t>Финансирование ремонта помещений упралений труда и  социальной защиты исполнительных органов городских(городов республиканского в Автономной Республике Крым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</si>
  <si>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250363</t>
  </si>
  <si>
    <t>250383</t>
  </si>
  <si>
    <t>Сельское и лесное хозяйство, рыбное хозяйство и охота</t>
  </si>
  <si>
    <t>Cубвенция из государственного бюджета местным бюджетам на завершение строительных работ центров социально-психологической реабилитации детей, создание которых было начато в 2005-2006 годах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</si>
</sst>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 shrinkToFit="1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49" fontId="6" fillId="3" borderId="9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wrapText="1"/>
    </xf>
    <xf numFmtId="0" fontId="3" fillId="0" borderId="9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wrapText="1"/>
    </xf>
    <xf numFmtId="3" fontId="7" fillId="2" borderId="14" xfId="0" applyNumberFormat="1" applyFont="1" applyFill="1" applyBorder="1" applyAlignment="1">
      <alignment/>
    </xf>
    <xf numFmtId="3" fontId="6" fillId="4" borderId="9" xfId="19" applyNumberFormat="1" applyFont="1" applyFill="1" applyBorder="1" applyAlignment="1">
      <alignment horizontal="right"/>
    </xf>
    <xf numFmtId="3" fontId="6" fillId="4" borderId="9" xfId="19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173" fontId="6" fillId="0" borderId="3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38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172" fontId="6" fillId="0" borderId="33" xfId="0" applyNumberFormat="1" applyFont="1" applyFill="1" applyBorder="1" applyAlignment="1">
      <alignment horizontal="center"/>
    </xf>
    <xf numFmtId="172" fontId="6" fillId="0" borderId="34" xfId="0" applyNumberFormat="1" applyFont="1" applyFill="1" applyBorder="1" applyAlignment="1">
      <alignment horizontal="center"/>
    </xf>
    <xf numFmtId="173" fontId="6" fillId="0" borderId="34" xfId="0" applyNumberFormat="1" applyFont="1" applyFill="1" applyBorder="1" applyAlignment="1">
      <alignment horizontal="center"/>
    </xf>
    <xf numFmtId="173" fontId="6" fillId="0" borderId="3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72" fontId="6" fillId="0" borderId="8" xfId="0" applyNumberFormat="1" applyFont="1" applyFill="1" applyBorder="1" applyAlignment="1">
      <alignment horizontal="center"/>
    </xf>
    <xf numFmtId="173" fontId="6" fillId="0" borderId="8" xfId="0" applyNumberFormat="1" applyFont="1" applyFill="1" applyBorder="1" applyAlignment="1">
      <alignment horizontal="center"/>
    </xf>
    <xf numFmtId="172" fontId="6" fillId="0" borderId="8" xfId="19" applyNumberFormat="1" applyFont="1" applyFill="1" applyBorder="1" applyAlignment="1">
      <alignment horizontal="center"/>
    </xf>
    <xf numFmtId="173" fontId="6" fillId="0" borderId="3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/>
    </xf>
    <xf numFmtId="3" fontId="7" fillId="0" borderId="9" xfId="19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/>
    </xf>
    <xf numFmtId="3" fontId="6" fillId="0" borderId="9" xfId="19" applyNumberFormat="1" applyFont="1" applyFill="1" applyBorder="1" applyAlignment="1">
      <alignment/>
    </xf>
    <xf numFmtId="3" fontId="6" fillId="0" borderId="9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 quotePrefix="1">
      <alignment horizontal="center"/>
    </xf>
    <xf numFmtId="0" fontId="8" fillId="0" borderId="9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9" fillId="0" borderId="9" xfId="0" applyFont="1" applyFill="1" applyBorder="1" applyAlignment="1">
      <alignment wrapText="1"/>
    </xf>
    <xf numFmtId="176" fontId="7" fillId="0" borderId="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176" fontId="6" fillId="0" borderId="11" xfId="19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3" fontId="6" fillId="0" borderId="11" xfId="1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9" xfId="17" applyFont="1" applyFill="1" applyBorder="1" applyAlignment="1" applyProtection="1">
      <alignment horizontal="center" vertical="center"/>
      <protection/>
    </xf>
    <xf numFmtId="0" fontId="6" fillId="0" borderId="9" xfId="17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0" xfId="17" applyFont="1" applyFill="1" applyBorder="1" applyAlignment="1" applyProtection="1">
      <alignment vertical="center" wrapText="1"/>
      <protection/>
    </xf>
    <xf numFmtId="0" fontId="13" fillId="0" borderId="9" xfId="17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6" fillId="0" borderId="1" xfId="17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>
      <alignment horizontal="left" vertical="top" wrapText="1"/>
    </xf>
    <xf numFmtId="0" fontId="6" fillId="0" borderId="9" xfId="17" applyFont="1" applyFill="1" applyBorder="1" applyAlignment="1" applyProtection="1">
      <alignment horizontal="center" vertical="center"/>
      <protection/>
    </xf>
    <xf numFmtId="0" fontId="7" fillId="0" borderId="9" xfId="17" applyFont="1" applyFill="1" applyBorder="1" applyAlignment="1" applyProtection="1">
      <alignment vertical="center" wrapText="1"/>
      <protection/>
    </xf>
    <xf numFmtId="0" fontId="7" fillId="0" borderId="9" xfId="17" applyFont="1" applyFill="1" applyBorder="1" applyAlignment="1" applyProtection="1">
      <alignment horizontal="center" vertical="center"/>
      <protection/>
    </xf>
    <xf numFmtId="0" fontId="7" fillId="0" borderId="30" xfId="17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/>
    </xf>
    <xf numFmtId="176" fontId="11" fillId="0" borderId="8" xfId="19" applyNumberFormat="1" applyFont="1" applyFill="1" applyBorder="1" applyAlignment="1">
      <alignment horizontal="right"/>
    </xf>
    <xf numFmtId="176" fontId="11" fillId="0" borderId="39" xfId="19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76" fontId="7" fillId="0" borderId="15" xfId="19" applyNumberFormat="1" applyFont="1" applyFill="1" applyBorder="1" applyAlignment="1">
      <alignment horizontal="right"/>
    </xf>
    <xf numFmtId="176" fontId="7" fillId="0" borderId="40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176" fontId="6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172" fontId="6" fillId="0" borderId="1" xfId="0" applyNumberFormat="1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3" fontId="7" fillId="2" borderId="38" xfId="19" applyNumberFormat="1" applyFont="1" applyFill="1" applyBorder="1" applyAlignment="1">
      <alignment horizontal="right"/>
    </xf>
    <xf numFmtId="176" fontId="7" fillId="0" borderId="9" xfId="0" applyNumberFormat="1" applyFont="1" applyBorder="1" applyAlignment="1">
      <alignment horizontal="center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2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172" fontId="6" fillId="0" borderId="0" xfId="0" applyNumberFormat="1" applyFont="1" applyAlignment="1">
      <alignment horizontal="left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176" fontId="6" fillId="0" borderId="9" xfId="19" applyNumberFormat="1" applyFont="1" applyFill="1" applyBorder="1" applyAlignment="1">
      <alignment horizontal="right"/>
    </xf>
    <xf numFmtId="0" fontId="6" fillId="0" borderId="9" xfId="17" applyFont="1" applyFill="1" applyBorder="1" applyAlignment="1" applyProtection="1">
      <alignment horizontal="center" vertical="center"/>
      <protection/>
    </xf>
    <xf numFmtId="3" fontId="6" fillId="0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7" fillId="0" borderId="36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2" fontId="5" fillId="0" borderId="26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/>
    </xf>
    <xf numFmtId="172" fontId="5" fillId="0" borderId="41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4"/>
  <sheetViews>
    <sheetView tabSelected="1" view="pageBreakPreview" zoomScaleSheetLayoutView="100" workbookViewId="0" topLeftCell="A126">
      <selection activeCell="A149" sqref="A149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7539062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87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1:17" ht="15">
      <c r="A1" s="321"/>
      <c r="B1" s="322"/>
      <c r="C1" s="323"/>
      <c r="D1" s="323"/>
      <c r="E1" s="324"/>
      <c r="F1" s="323"/>
      <c r="G1" s="323"/>
      <c r="H1" s="324"/>
      <c r="I1" s="459" t="s">
        <v>127</v>
      </c>
      <c r="J1" s="459"/>
      <c r="K1" s="459"/>
      <c r="L1" s="321"/>
      <c r="M1" s="321"/>
      <c r="N1" s="321"/>
      <c r="O1" s="321"/>
      <c r="P1" s="321"/>
      <c r="Q1" s="321"/>
    </row>
    <row r="2" spans="1:17" ht="15">
      <c r="A2" s="321"/>
      <c r="B2" s="322"/>
      <c r="C2" s="323"/>
      <c r="D2" s="323"/>
      <c r="E2" s="324"/>
      <c r="F2" s="323"/>
      <c r="G2" s="323"/>
      <c r="H2" s="324"/>
      <c r="I2" s="459" t="s">
        <v>126</v>
      </c>
      <c r="J2" s="459"/>
      <c r="K2" s="459"/>
      <c r="L2" s="321"/>
      <c r="M2" s="321"/>
      <c r="N2" s="321"/>
      <c r="O2" s="321"/>
      <c r="P2" s="321"/>
      <c r="Q2" s="321"/>
    </row>
    <row r="3" spans="1:17" ht="15">
      <c r="A3" s="321"/>
      <c r="B3" s="322"/>
      <c r="C3" s="323"/>
      <c r="D3" s="323"/>
      <c r="E3" s="324"/>
      <c r="F3" s="323"/>
      <c r="G3" s="323"/>
      <c r="H3" s="324"/>
      <c r="I3" s="459" t="s">
        <v>128</v>
      </c>
      <c r="J3" s="459"/>
      <c r="K3" s="459"/>
      <c r="L3" s="321"/>
      <c r="M3" s="321"/>
      <c r="N3" s="321"/>
      <c r="O3" s="321"/>
      <c r="P3" s="321"/>
      <c r="Q3" s="321"/>
    </row>
    <row r="4" spans="1:17" ht="14.25">
      <c r="A4" s="460" t="s">
        <v>112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321"/>
      <c r="M4" s="321"/>
      <c r="N4" s="321"/>
      <c r="O4" s="321"/>
      <c r="P4" s="321"/>
      <c r="Q4" s="321"/>
    </row>
    <row r="5" spans="1:17" s="52" customFormat="1" ht="18" customHeight="1">
      <c r="A5" s="489" t="s">
        <v>189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325"/>
      <c r="M5" s="325"/>
      <c r="N5" s="325"/>
      <c r="O5" s="325"/>
      <c r="P5" s="325"/>
      <c r="Q5" s="325"/>
    </row>
    <row r="6" spans="1:17" s="52" customFormat="1" ht="15.75" customHeight="1">
      <c r="A6" s="325"/>
      <c r="B6" s="326"/>
      <c r="C6" s="327"/>
      <c r="D6" s="327"/>
      <c r="E6" s="328"/>
      <c r="F6" s="327"/>
      <c r="G6" s="327"/>
      <c r="H6" s="329"/>
      <c r="I6" s="327"/>
      <c r="J6" s="330"/>
      <c r="K6" s="328" t="s">
        <v>0</v>
      </c>
      <c r="L6" s="325"/>
      <c r="M6" s="325"/>
      <c r="N6" s="325"/>
      <c r="O6" s="325"/>
      <c r="P6" s="325"/>
      <c r="Q6" s="325"/>
    </row>
    <row r="7" spans="1:17" s="52" customFormat="1" ht="18.75" customHeight="1">
      <c r="A7" s="331"/>
      <c r="B7" s="332"/>
      <c r="C7" s="490" t="s">
        <v>1</v>
      </c>
      <c r="D7" s="491"/>
      <c r="E7" s="491"/>
      <c r="F7" s="492" t="s">
        <v>66</v>
      </c>
      <c r="G7" s="492"/>
      <c r="H7" s="492"/>
      <c r="I7" s="493" t="s">
        <v>2</v>
      </c>
      <c r="J7" s="493"/>
      <c r="K7" s="493"/>
      <c r="L7" s="325"/>
      <c r="M7" s="325"/>
      <c r="N7" s="325"/>
      <c r="O7" s="325"/>
      <c r="P7" s="325"/>
      <c r="Q7" s="325"/>
    </row>
    <row r="8" spans="1:17" s="52" customFormat="1" ht="15">
      <c r="A8" s="333"/>
      <c r="B8" s="334" t="s">
        <v>3</v>
      </c>
      <c r="C8" s="335" t="s">
        <v>4</v>
      </c>
      <c r="D8" s="336" t="s">
        <v>5</v>
      </c>
      <c r="E8" s="337" t="s">
        <v>6</v>
      </c>
      <c r="F8" s="336" t="s">
        <v>4</v>
      </c>
      <c r="G8" s="336" t="s">
        <v>5</v>
      </c>
      <c r="H8" s="337" t="s">
        <v>6</v>
      </c>
      <c r="I8" s="336" t="s">
        <v>4</v>
      </c>
      <c r="J8" s="336" t="s">
        <v>5</v>
      </c>
      <c r="K8" s="338" t="s">
        <v>6</v>
      </c>
      <c r="L8" s="325"/>
      <c r="M8" s="325"/>
      <c r="N8" s="325"/>
      <c r="O8" s="325"/>
      <c r="P8" s="325"/>
      <c r="Q8" s="325"/>
    </row>
    <row r="9" spans="1:17" s="21" customFormat="1" ht="15" customHeight="1">
      <c r="A9" s="333"/>
      <c r="B9" s="339" t="s">
        <v>7</v>
      </c>
      <c r="C9" s="443" t="s">
        <v>8</v>
      </c>
      <c r="D9" s="340"/>
      <c r="E9" s="341" t="s">
        <v>9</v>
      </c>
      <c r="F9" s="340" t="s">
        <v>179</v>
      </c>
      <c r="G9" s="340"/>
      <c r="H9" s="341" t="s">
        <v>9</v>
      </c>
      <c r="I9" s="340" t="s">
        <v>8</v>
      </c>
      <c r="J9" s="340"/>
      <c r="K9" s="342" t="s">
        <v>9</v>
      </c>
      <c r="L9" s="343"/>
      <c r="M9" s="343"/>
      <c r="N9" s="343"/>
      <c r="O9" s="343"/>
      <c r="P9" s="343"/>
      <c r="Q9" s="343"/>
    </row>
    <row r="10" spans="1:17" s="21" customFormat="1" ht="15" customHeight="1" thickBot="1">
      <c r="A10" s="344"/>
      <c r="B10" s="345" t="s">
        <v>78</v>
      </c>
      <c r="C10" s="346" t="s">
        <v>179</v>
      </c>
      <c r="D10" s="347"/>
      <c r="E10" s="348"/>
      <c r="F10" s="347"/>
      <c r="G10" s="347"/>
      <c r="H10" s="348"/>
      <c r="I10" s="347" t="s">
        <v>179</v>
      </c>
      <c r="J10" s="347"/>
      <c r="K10" s="349"/>
      <c r="L10" s="343"/>
      <c r="M10" s="343"/>
      <c r="N10" s="343"/>
      <c r="O10" s="343"/>
      <c r="P10" s="343"/>
      <c r="Q10" s="343"/>
    </row>
    <row r="11" spans="1:17" s="21" customFormat="1" ht="15">
      <c r="A11" s="350" t="s">
        <v>12</v>
      </c>
      <c r="B11" s="351"/>
      <c r="C11" s="352"/>
      <c r="D11" s="352"/>
      <c r="E11" s="353"/>
      <c r="F11" s="354"/>
      <c r="G11" s="354"/>
      <c r="H11" s="353"/>
      <c r="I11" s="354"/>
      <c r="J11" s="354"/>
      <c r="K11" s="355"/>
      <c r="L11" s="343"/>
      <c r="M11" s="343"/>
      <c r="N11" s="343"/>
      <c r="O11" s="343"/>
      <c r="P11" s="343"/>
      <c r="Q11" s="343"/>
    </row>
    <row r="12" spans="1:22" s="25" customFormat="1" ht="30" customHeight="1">
      <c r="A12" s="356" t="s">
        <v>13</v>
      </c>
      <c r="B12" s="357"/>
      <c r="C12" s="358">
        <f>SUM(C13:C21)</f>
        <v>1460759900</v>
      </c>
      <c r="D12" s="358">
        <f>SUM(D13:D21)</f>
        <v>1140947458.1699998</v>
      </c>
      <c r="E12" s="359">
        <f>D12/C12*100</f>
        <v>78.10643338237857</v>
      </c>
      <c r="F12" s="358">
        <f>F19+F15</f>
        <v>55890000</v>
      </c>
      <c r="G12" s="358">
        <f>G19+G15+G21</f>
        <v>46498842.599999994</v>
      </c>
      <c r="H12" s="359">
        <f>G12/F12*100</f>
        <v>83.1970703166935</v>
      </c>
      <c r="I12" s="358">
        <f>C12+F12</f>
        <v>1516649900</v>
      </c>
      <c r="J12" s="358">
        <f>D12+G12</f>
        <v>1187446300.7699997</v>
      </c>
      <c r="K12" s="359">
        <f>J12/I12*100</f>
        <v>78.294028224312</v>
      </c>
      <c r="L12" s="360" t="b">
        <f>D12+G12=J12</f>
        <v>1</v>
      </c>
      <c r="M12" s="361"/>
      <c r="N12" s="361"/>
      <c r="O12" s="361"/>
      <c r="P12" s="361"/>
      <c r="Q12" s="361"/>
      <c r="R12" s="24"/>
      <c r="S12" s="24"/>
      <c r="T12" s="24"/>
      <c r="U12" s="24"/>
      <c r="V12" s="24"/>
    </row>
    <row r="13" spans="1:17" s="21" customFormat="1" ht="18" customHeight="1">
      <c r="A13" s="362" t="s">
        <v>86</v>
      </c>
      <c r="B13" s="363">
        <v>11010000</v>
      </c>
      <c r="C13" s="364">
        <v>1263434300</v>
      </c>
      <c r="D13" s="365">
        <v>979293204.41</v>
      </c>
      <c r="E13" s="307">
        <f>D13/C13*100</f>
        <v>77.51041778824589</v>
      </c>
      <c r="F13" s="365"/>
      <c r="G13" s="365"/>
      <c r="H13" s="307"/>
      <c r="I13" s="365">
        <f aca="true" t="shared" si="0" ref="I13:J92">C13+F13</f>
        <v>1263434300</v>
      </c>
      <c r="J13" s="365">
        <f>D13+G13</f>
        <v>979293204.41</v>
      </c>
      <c r="K13" s="307">
        <f>J13/I13*100</f>
        <v>77.51041778824589</v>
      </c>
      <c r="L13" s="360" t="b">
        <f aca="true" t="shared" si="1" ref="L13:L81">D13+G13=J13</f>
        <v>1</v>
      </c>
      <c r="M13" s="343">
        <f>D13/D42</f>
        <v>0.8251148778244579</v>
      </c>
      <c r="N13" s="343"/>
      <c r="O13" s="343"/>
      <c r="P13" s="343"/>
      <c r="Q13" s="343"/>
    </row>
    <row r="14" spans="1:17" s="21" customFormat="1" ht="15">
      <c r="A14" s="362" t="s">
        <v>14</v>
      </c>
      <c r="B14" s="366">
        <v>11020000</v>
      </c>
      <c r="C14" s="306">
        <v>33515600</v>
      </c>
      <c r="D14" s="306">
        <v>4431917.93</v>
      </c>
      <c r="E14" s="307">
        <f>D14/C14*100</f>
        <v>13.223447976464689</v>
      </c>
      <c r="F14" s="365"/>
      <c r="G14" s="365"/>
      <c r="H14" s="307"/>
      <c r="I14" s="365">
        <f>C14+F14</f>
        <v>33515600</v>
      </c>
      <c r="J14" s="365">
        <f t="shared" si="0"/>
        <v>4431917.93</v>
      </c>
      <c r="K14" s="307">
        <f aca="true" t="shared" si="2" ref="K14:K77">J14/I14*100</f>
        <v>13.223447976464689</v>
      </c>
      <c r="L14" s="360" t="b">
        <f t="shared" si="1"/>
        <v>1</v>
      </c>
      <c r="M14" s="343"/>
      <c r="N14" s="343"/>
      <c r="O14" s="343"/>
      <c r="P14" s="343"/>
      <c r="Q14" s="343"/>
    </row>
    <row r="15" spans="1:17" s="21" customFormat="1" ht="30">
      <c r="A15" s="362" t="s">
        <v>125</v>
      </c>
      <c r="B15" s="366">
        <v>12020000</v>
      </c>
      <c r="C15" s="306"/>
      <c r="D15" s="306"/>
      <c r="E15" s="307"/>
      <c r="F15" s="365">
        <v>54310000</v>
      </c>
      <c r="G15" s="365">
        <v>45371358.41</v>
      </c>
      <c r="H15" s="307">
        <f>G15/F15*100</f>
        <v>83.54144431964646</v>
      </c>
      <c r="I15" s="365">
        <f t="shared" si="0"/>
        <v>54310000</v>
      </c>
      <c r="J15" s="365">
        <f t="shared" si="0"/>
        <v>45371358.41</v>
      </c>
      <c r="K15" s="307">
        <f t="shared" si="2"/>
        <v>83.54144431964646</v>
      </c>
      <c r="L15" s="360" t="b">
        <f t="shared" si="1"/>
        <v>1</v>
      </c>
      <c r="M15" s="343"/>
      <c r="N15" s="343"/>
      <c r="O15" s="343"/>
      <c r="P15" s="343"/>
      <c r="Q15" s="343"/>
    </row>
    <row r="16" spans="1:17" s="21" customFormat="1" ht="18.75" customHeight="1">
      <c r="A16" s="362" t="s">
        <v>16</v>
      </c>
      <c r="B16" s="366">
        <v>13050000</v>
      </c>
      <c r="C16" s="365">
        <v>107500000</v>
      </c>
      <c r="D16" s="365">
        <v>113147510.29</v>
      </c>
      <c r="E16" s="307">
        <f>D16/C16*100</f>
        <v>105.25349794418605</v>
      </c>
      <c r="F16" s="365"/>
      <c r="G16" s="365"/>
      <c r="H16" s="307"/>
      <c r="I16" s="365">
        <f t="shared" si="0"/>
        <v>107500000</v>
      </c>
      <c r="J16" s="365">
        <f t="shared" si="0"/>
        <v>113147510.29</v>
      </c>
      <c r="K16" s="307">
        <f t="shared" si="2"/>
        <v>105.25349794418605</v>
      </c>
      <c r="L16" s="360" t="b">
        <f t="shared" si="1"/>
        <v>1</v>
      </c>
      <c r="M16" s="343"/>
      <c r="N16" s="343"/>
      <c r="O16" s="343"/>
      <c r="P16" s="343"/>
      <c r="Q16" s="343"/>
    </row>
    <row r="17" spans="1:17" s="21" customFormat="1" ht="32.25" customHeight="1">
      <c r="A17" s="367" t="s">
        <v>17</v>
      </c>
      <c r="B17" s="368">
        <v>14060000</v>
      </c>
      <c r="C17" s="365">
        <v>56310000</v>
      </c>
      <c r="D17" s="365">
        <v>44074825.54</v>
      </c>
      <c r="E17" s="307">
        <f>D17/C17*100</f>
        <v>78.2717555318771</v>
      </c>
      <c r="F17" s="365"/>
      <c r="G17" s="365"/>
      <c r="H17" s="307"/>
      <c r="I17" s="365">
        <f t="shared" si="0"/>
        <v>56310000</v>
      </c>
      <c r="J17" s="365">
        <f t="shared" si="0"/>
        <v>44074825.54</v>
      </c>
      <c r="K17" s="307">
        <f t="shared" si="2"/>
        <v>78.2717555318771</v>
      </c>
      <c r="L17" s="360" t="b">
        <f t="shared" si="1"/>
        <v>1</v>
      </c>
      <c r="M17" s="343"/>
      <c r="N17" s="343"/>
      <c r="O17" s="343"/>
      <c r="P17" s="343"/>
      <c r="Q17" s="343"/>
    </row>
    <row r="18" spans="1:17" s="21" customFormat="1" ht="15" hidden="1">
      <c r="A18" s="362" t="s">
        <v>18</v>
      </c>
      <c r="B18" s="366">
        <v>16010000</v>
      </c>
      <c r="C18" s="365"/>
      <c r="D18" s="365"/>
      <c r="E18" s="307"/>
      <c r="F18" s="365"/>
      <c r="G18" s="365"/>
      <c r="H18" s="307"/>
      <c r="I18" s="365"/>
      <c r="J18" s="365">
        <f t="shared" si="0"/>
        <v>0</v>
      </c>
      <c r="K18" s="307" t="e">
        <f t="shared" si="2"/>
        <v>#DIV/0!</v>
      </c>
      <c r="L18" s="360" t="b">
        <f t="shared" si="1"/>
        <v>1</v>
      </c>
      <c r="M18" s="343"/>
      <c r="N18" s="343"/>
      <c r="O18" s="343"/>
      <c r="P18" s="343"/>
      <c r="Q18" s="343"/>
    </row>
    <row r="19" spans="1:17" s="21" customFormat="1" ht="30">
      <c r="A19" s="362" t="s">
        <v>19</v>
      </c>
      <c r="B19" s="366">
        <v>14070000</v>
      </c>
      <c r="C19" s="365"/>
      <c r="D19" s="365"/>
      <c r="E19" s="307"/>
      <c r="F19" s="365">
        <v>1580000</v>
      </c>
      <c r="G19" s="365">
        <v>1127484.19</v>
      </c>
      <c r="H19" s="307">
        <f>G19/F19*100</f>
        <v>71.3597588607595</v>
      </c>
      <c r="I19" s="365">
        <f t="shared" si="0"/>
        <v>1580000</v>
      </c>
      <c r="J19" s="365">
        <f t="shared" si="0"/>
        <v>1127484.19</v>
      </c>
      <c r="K19" s="307">
        <f t="shared" si="2"/>
        <v>71.3597588607595</v>
      </c>
      <c r="L19" s="360" t="b">
        <f t="shared" si="1"/>
        <v>1</v>
      </c>
      <c r="M19" s="343"/>
      <c r="N19" s="343"/>
      <c r="O19" s="343"/>
      <c r="P19" s="343"/>
      <c r="Q19" s="343"/>
    </row>
    <row r="20" spans="1:17" s="21" customFormat="1" ht="15" hidden="1">
      <c r="A20" s="369" t="s">
        <v>20</v>
      </c>
      <c r="B20" s="370">
        <v>23030000</v>
      </c>
      <c r="C20" s="365"/>
      <c r="D20" s="365"/>
      <c r="E20" s="307" t="e">
        <f>D20/C20*100</f>
        <v>#DIV/0!</v>
      </c>
      <c r="F20" s="365"/>
      <c r="G20" s="365"/>
      <c r="H20" s="307"/>
      <c r="I20" s="365">
        <f t="shared" si="0"/>
        <v>0</v>
      </c>
      <c r="J20" s="365">
        <f t="shared" si="0"/>
        <v>0</v>
      </c>
      <c r="K20" s="307" t="e">
        <f t="shared" si="2"/>
        <v>#DIV/0!</v>
      </c>
      <c r="L20" s="360" t="b">
        <f t="shared" si="1"/>
        <v>1</v>
      </c>
      <c r="M20" s="371"/>
      <c r="N20" s="371"/>
      <c r="O20" s="343"/>
      <c r="P20" s="343"/>
      <c r="Q20" s="343"/>
    </row>
    <row r="21" spans="1:17" s="21" customFormat="1" ht="15" hidden="1">
      <c r="A21" s="369" t="s">
        <v>21</v>
      </c>
      <c r="B21" s="366">
        <v>24060000</v>
      </c>
      <c r="C21" s="365"/>
      <c r="D21" s="365"/>
      <c r="E21" s="307" t="e">
        <f>D21/C21*100</f>
        <v>#DIV/0!</v>
      </c>
      <c r="F21" s="365"/>
      <c r="G21" s="365"/>
      <c r="H21" s="307"/>
      <c r="I21" s="365">
        <f t="shared" si="0"/>
        <v>0</v>
      </c>
      <c r="J21" s="365">
        <f t="shared" si="0"/>
        <v>0</v>
      </c>
      <c r="K21" s="307" t="e">
        <f t="shared" si="2"/>
        <v>#DIV/0!</v>
      </c>
      <c r="L21" s="360" t="b">
        <f t="shared" si="1"/>
        <v>1</v>
      </c>
      <c r="M21" s="343"/>
      <c r="N21" s="343"/>
      <c r="O21" s="343"/>
      <c r="P21" s="343"/>
      <c r="Q21" s="343"/>
    </row>
    <row r="22" spans="1:17" s="25" customFormat="1" ht="15" customHeight="1">
      <c r="A22" s="372" t="s">
        <v>22</v>
      </c>
      <c r="B22" s="373"/>
      <c r="C22" s="358">
        <f>SUM(C24:C31)</f>
        <v>34600000</v>
      </c>
      <c r="D22" s="358">
        <f>SUM(D23:D37)</f>
        <v>45909342.89999999</v>
      </c>
      <c r="E22" s="359">
        <f>D22/C22*100</f>
        <v>132.68596213872829</v>
      </c>
      <c r="F22" s="358">
        <f>F26+F31+F30</f>
        <v>51343423</v>
      </c>
      <c r="G22" s="358">
        <f>G26+G31+G30</f>
        <v>87596740.05</v>
      </c>
      <c r="H22" s="359">
        <f>G22/F22*100</f>
        <v>170.60946647441097</v>
      </c>
      <c r="I22" s="358">
        <f>C22+F22</f>
        <v>85943423</v>
      </c>
      <c r="J22" s="358">
        <f t="shared" si="0"/>
        <v>133506082.94999999</v>
      </c>
      <c r="K22" s="359">
        <f t="shared" si="2"/>
        <v>155.3418263896703</v>
      </c>
      <c r="L22" s="360" t="b">
        <f t="shared" si="1"/>
        <v>1</v>
      </c>
      <c r="M22" s="374"/>
      <c r="N22" s="374"/>
      <c r="O22" s="374"/>
      <c r="P22" s="374"/>
      <c r="Q22" s="374"/>
    </row>
    <row r="23" spans="1:17" s="25" customFormat="1" ht="84.75" customHeight="1" hidden="1">
      <c r="A23" s="317" t="s">
        <v>173</v>
      </c>
      <c r="B23" s="375" t="s">
        <v>172</v>
      </c>
      <c r="C23" s="262"/>
      <c r="D23" s="262"/>
      <c r="E23" s="307"/>
      <c r="F23" s="262"/>
      <c r="G23" s="262"/>
      <c r="H23" s="255"/>
      <c r="I23" s="365">
        <f t="shared" si="0"/>
        <v>0</v>
      </c>
      <c r="J23" s="365">
        <f t="shared" si="0"/>
        <v>0</v>
      </c>
      <c r="K23" s="307"/>
      <c r="L23" s="360" t="b">
        <f t="shared" si="1"/>
        <v>1</v>
      </c>
      <c r="M23" s="374"/>
      <c r="N23" s="374"/>
      <c r="O23" s="374"/>
      <c r="P23" s="374"/>
      <c r="Q23" s="374"/>
    </row>
    <row r="24" spans="1:17" s="21" customFormat="1" ht="33.75" customHeight="1">
      <c r="A24" s="376" t="s">
        <v>23</v>
      </c>
      <c r="B24" s="366">
        <v>21040000</v>
      </c>
      <c r="C24" s="365">
        <v>30000000</v>
      </c>
      <c r="D24" s="365">
        <v>41041789.47</v>
      </c>
      <c r="E24" s="307">
        <f>D24/C24*100</f>
        <v>136.8059649</v>
      </c>
      <c r="F24" s="365"/>
      <c r="G24" s="365"/>
      <c r="H24" s="307"/>
      <c r="I24" s="365">
        <f t="shared" si="0"/>
        <v>30000000</v>
      </c>
      <c r="J24" s="365">
        <f t="shared" si="0"/>
        <v>41041789.47</v>
      </c>
      <c r="K24" s="307">
        <f t="shared" si="2"/>
        <v>136.8059649</v>
      </c>
      <c r="L24" s="360" t="b">
        <f t="shared" si="1"/>
        <v>1</v>
      </c>
      <c r="M24" s="343"/>
      <c r="N24" s="343"/>
      <c r="O24" s="343"/>
      <c r="P24" s="343"/>
      <c r="Q24" s="343"/>
    </row>
    <row r="25" spans="1:17" s="21" customFormat="1" ht="15" hidden="1">
      <c r="A25" s="377" t="s">
        <v>24</v>
      </c>
      <c r="B25" s="366">
        <v>21080000</v>
      </c>
      <c r="C25" s="365"/>
      <c r="D25" s="365"/>
      <c r="E25" s="307"/>
      <c r="F25" s="365"/>
      <c r="G25" s="365"/>
      <c r="H25" s="307"/>
      <c r="I25" s="365"/>
      <c r="J25" s="365">
        <f t="shared" si="0"/>
        <v>0</v>
      </c>
      <c r="K25" s="307"/>
      <c r="L25" s="360" t="b">
        <f t="shared" si="1"/>
        <v>1</v>
      </c>
      <c r="M25" s="343"/>
      <c r="N25" s="343"/>
      <c r="O25" s="343"/>
      <c r="P25" s="343"/>
      <c r="Q25" s="343"/>
    </row>
    <row r="26" spans="1:17" s="21" customFormat="1" ht="45">
      <c r="A26" s="377" t="s">
        <v>25</v>
      </c>
      <c r="B26" s="366">
        <v>21110000</v>
      </c>
      <c r="C26" s="365"/>
      <c r="D26" s="365"/>
      <c r="E26" s="307"/>
      <c r="F26" s="365">
        <v>1548000</v>
      </c>
      <c r="G26" s="365">
        <v>8048348.6</v>
      </c>
      <c r="H26" s="307">
        <f>G26/F26*100</f>
        <v>519.9191602067184</v>
      </c>
      <c r="I26" s="365">
        <f t="shared" si="0"/>
        <v>1548000</v>
      </c>
      <c r="J26" s="365">
        <f t="shared" si="0"/>
        <v>8048348.6</v>
      </c>
      <c r="K26" s="307">
        <f t="shared" si="2"/>
        <v>519.9191602067184</v>
      </c>
      <c r="L26" s="360" t="b">
        <f t="shared" si="1"/>
        <v>1</v>
      </c>
      <c r="M26" s="343"/>
      <c r="N26" s="343"/>
      <c r="O26" s="343"/>
      <c r="P26" s="343"/>
      <c r="Q26" s="343"/>
    </row>
    <row r="27" spans="1:17" s="21" customFormat="1" ht="31.5" customHeight="1">
      <c r="A27" s="369" t="s">
        <v>26</v>
      </c>
      <c r="B27" s="366">
        <v>22080000</v>
      </c>
      <c r="C27" s="365">
        <v>4400000</v>
      </c>
      <c r="D27" s="365">
        <v>4099489.57</v>
      </c>
      <c r="E27" s="307">
        <f>D27/C27*100</f>
        <v>93.17021749999999</v>
      </c>
      <c r="F27" s="365"/>
      <c r="G27" s="365"/>
      <c r="H27" s="307"/>
      <c r="I27" s="365">
        <f t="shared" si="0"/>
        <v>4400000</v>
      </c>
      <c r="J27" s="365">
        <f t="shared" si="0"/>
        <v>4099489.57</v>
      </c>
      <c r="K27" s="307">
        <f t="shared" si="2"/>
        <v>93.17021749999999</v>
      </c>
      <c r="L27" s="360" t="b">
        <f t="shared" si="1"/>
        <v>1</v>
      </c>
      <c r="M27" s="343"/>
      <c r="N27" s="343"/>
      <c r="O27" s="343"/>
      <c r="P27" s="343"/>
      <c r="Q27" s="343"/>
    </row>
    <row r="28" spans="1:17" s="21" customFormat="1" ht="21" customHeight="1" hidden="1">
      <c r="A28" s="362" t="s">
        <v>20</v>
      </c>
      <c r="B28" s="366">
        <v>23030000</v>
      </c>
      <c r="C28" s="306"/>
      <c r="D28" s="306"/>
      <c r="E28" s="307"/>
      <c r="F28" s="365"/>
      <c r="G28" s="365"/>
      <c r="H28" s="307"/>
      <c r="I28" s="365"/>
      <c r="J28" s="365">
        <f t="shared" si="0"/>
        <v>0</v>
      </c>
      <c r="K28" s="307"/>
      <c r="L28" s="360" t="b">
        <f t="shared" si="1"/>
        <v>1</v>
      </c>
      <c r="M28" s="343"/>
      <c r="N28" s="343"/>
      <c r="O28" s="343"/>
      <c r="P28" s="343"/>
      <c r="Q28" s="343"/>
    </row>
    <row r="29" spans="1:17" s="21" customFormat="1" ht="30">
      <c r="A29" s="362" t="s">
        <v>27</v>
      </c>
      <c r="B29" s="366">
        <v>24030000</v>
      </c>
      <c r="C29" s="365"/>
      <c r="D29" s="365">
        <v>272.12</v>
      </c>
      <c r="E29" s="307"/>
      <c r="F29" s="365"/>
      <c r="G29" s="365"/>
      <c r="H29" s="307"/>
      <c r="I29" s="365"/>
      <c r="J29" s="365">
        <f t="shared" si="0"/>
        <v>272.12</v>
      </c>
      <c r="K29" s="307"/>
      <c r="L29" s="360" t="b">
        <f t="shared" si="1"/>
        <v>1</v>
      </c>
      <c r="M29" s="343"/>
      <c r="N29" s="343"/>
      <c r="O29" s="343"/>
      <c r="P29" s="343"/>
      <c r="Q29" s="343"/>
    </row>
    <row r="30" spans="1:17" s="21" customFormat="1" ht="15">
      <c r="A30" s="362" t="s">
        <v>28</v>
      </c>
      <c r="B30" s="366">
        <v>24060000</v>
      </c>
      <c r="C30" s="365">
        <v>200000</v>
      </c>
      <c r="D30" s="365">
        <v>767609.3</v>
      </c>
      <c r="E30" s="307">
        <f>D30/C30*100</f>
        <v>383.80465000000004</v>
      </c>
      <c r="F30" s="365">
        <v>62400</v>
      </c>
      <c r="G30" s="365">
        <v>411318.98</v>
      </c>
      <c r="H30" s="307">
        <f>G30/F30*100</f>
        <v>659.1650320512821</v>
      </c>
      <c r="I30" s="365">
        <f t="shared" si="0"/>
        <v>262400</v>
      </c>
      <c r="J30" s="365">
        <f t="shared" si="0"/>
        <v>1178928.28</v>
      </c>
      <c r="K30" s="307">
        <f t="shared" si="2"/>
        <v>449.2866920731707</v>
      </c>
      <c r="L30" s="360" t="b">
        <f t="shared" si="1"/>
        <v>1</v>
      </c>
      <c r="M30" s="343"/>
      <c r="N30" s="343"/>
      <c r="O30" s="343"/>
      <c r="P30" s="343"/>
      <c r="Q30" s="343"/>
    </row>
    <row r="31" spans="1:17" s="21" customFormat="1" ht="30">
      <c r="A31" s="377" t="s">
        <v>29</v>
      </c>
      <c r="B31" s="366">
        <v>25000000</v>
      </c>
      <c r="C31" s="365"/>
      <c r="D31" s="365"/>
      <c r="E31" s="307"/>
      <c r="F31" s="365">
        <v>49733023</v>
      </c>
      <c r="G31" s="365">
        <v>79137072.47</v>
      </c>
      <c r="H31" s="307">
        <f>G31/F31*100</f>
        <v>159.1237927965891</v>
      </c>
      <c r="I31" s="365">
        <f>C31+F31</f>
        <v>49733023</v>
      </c>
      <c r="J31" s="365">
        <f>D31+G31</f>
        <v>79137072.47</v>
      </c>
      <c r="K31" s="307">
        <f t="shared" si="2"/>
        <v>159.1237927965891</v>
      </c>
      <c r="L31" s="360" t="b">
        <f t="shared" si="1"/>
        <v>1</v>
      </c>
      <c r="M31" s="343"/>
      <c r="N31" s="343"/>
      <c r="O31" s="343"/>
      <c r="P31" s="343"/>
      <c r="Q31" s="343"/>
    </row>
    <row r="32" spans="1:17" s="21" customFormat="1" ht="15" hidden="1">
      <c r="A32" s="377"/>
      <c r="B32" s="378"/>
      <c r="C32" s="307"/>
      <c r="D32" s="307"/>
      <c r="E32" s="307"/>
      <c r="F32" s="307"/>
      <c r="G32" s="307"/>
      <c r="H32" s="307"/>
      <c r="I32" s="307"/>
      <c r="J32" s="307"/>
      <c r="K32" s="307"/>
      <c r="L32" s="360" t="b">
        <f t="shared" si="1"/>
        <v>1</v>
      </c>
      <c r="M32" s="343"/>
      <c r="N32" s="343"/>
      <c r="O32" s="343"/>
      <c r="P32" s="343"/>
      <c r="Q32" s="343"/>
    </row>
    <row r="33" spans="1:17" s="52" customFormat="1" ht="18.75" customHeight="1" hidden="1">
      <c r="A33" s="485"/>
      <c r="B33" s="253"/>
      <c r="C33" s="486" t="s">
        <v>1</v>
      </c>
      <c r="D33" s="486"/>
      <c r="E33" s="486"/>
      <c r="F33" s="487" t="s">
        <v>66</v>
      </c>
      <c r="G33" s="487"/>
      <c r="H33" s="487"/>
      <c r="I33" s="488" t="s">
        <v>2</v>
      </c>
      <c r="J33" s="488"/>
      <c r="K33" s="488"/>
      <c r="L33" s="360" t="b">
        <f t="shared" si="1"/>
        <v>1</v>
      </c>
      <c r="M33" s="325"/>
      <c r="N33" s="325"/>
      <c r="O33" s="325"/>
      <c r="P33" s="325"/>
      <c r="Q33" s="325"/>
    </row>
    <row r="34" spans="1:17" s="52" customFormat="1" ht="15" hidden="1">
      <c r="A34" s="485"/>
      <c r="B34" s="253" t="s">
        <v>3</v>
      </c>
      <c r="C34" s="379" t="s">
        <v>4</v>
      </c>
      <c r="D34" s="379" t="s">
        <v>5</v>
      </c>
      <c r="E34" s="379" t="s">
        <v>6</v>
      </c>
      <c r="F34" s="379" t="s">
        <v>4</v>
      </c>
      <c r="G34" s="379" t="s">
        <v>5</v>
      </c>
      <c r="H34" s="379" t="s">
        <v>6</v>
      </c>
      <c r="I34" s="379" t="s">
        <v>4</v>
      </c>
      <c r="J34" s="379" t="s">
        <v>5</v>
      </c>
      <c r="K34" s="379" t="s">
        <v>6</v>
      </c>
      <c r="L34" s="360" t="e">
        <f t="shared" si="1"/>
        <v>#VALUE!</v>
      </c>
      <c r="M34" s="325"/>
      <c r="N34" s="325"/>
      <c r="O34" s="325"/>
      <c r="P34" s="325"/>
      <c r="Q34" s="325"/>
    </row>
    <row r="35" spans="1:17" s="21" customFormat="1" ht="15" customHeight="1" hidden="1">
      <c r="A35" s="485"/>
      <c r="B35" s="378" t="s">
        <v>7</v>
      </c>
      <c r="C35" s="380" t="s">
        <v>8</v>
      </c>
      <c r="D35" s="380"/>
      <c r="E35" s="380" t="s">
        <v>9</v>
      </c>
      <c r="F35" s="380" t="s">
        <v>10</v>
      </c>
      <c r="G35" s="380"/>
      <c r="H35" s="380" t="s">
        <v>9</v>
      </c>
      <c r="I35" s="380" t="s">
        <v>8</v>
      </c>
      <c r="J35" s="380"/>
      <c r="K35" s="380" t="s">
        <v>9</v>
      </c>
      <c r="L35" s="360" t="b">
        <f t="shared" si="1"/>
        <v>1</v>
      </c>
      <c r="M35" s="343"/>
      <c r="N35" s="343"/>
      <c r="O35" s="343"/>
      <c r="P35" s="343"/>
      <c r="Q35" s="343"/>
    </row>
    <row r="36" spans="1:17" s="21" customFormat="1" ht="13.5" customHeight="1" hidden="1">
      <c r="A36" s="485"/>
      <c r="B36" s="378" t="s">
        <v>11</v>
      </c>
      <c r="C36" s="380" t="s">
        <v>10</v>
      </c>
      <c r="D36" s="380"/>
      <c r="E36" s="380"/>
      <c r="F36" s="380"/>
      <c r="G36" s="380"/>
      <c r="H36" s="380"/>
      <c r="I36" s="380" t="s">
        <v>10</v>
      </c>
      <c r="J36" s="380"/>
      <c r="K36" s="380"/>
      <c r="L36" s="360" t="b">
        <f t="shared" si="1"/>
        <v>1</v>
      </c>
      <c r="M36" s="343"/>
      <c r="N36" s="343"/>
      <c r="O36" s="343"/>
      <c r="P36" s="343"/>
      <c r="Q36" s="343"/>
    </row>
    <row r="37" spans="1:17" s="21" customFormat="1" ht="45">
      <c r="A37" s="381" t="s">
        <v>180</v>
      </c>
      <c r="B37" s="378">
        <v>31020000</v>
      </c>
      <c r="C37" s="380"/>
      <c r="D37" s="306">
        <v>182.44</v>
      </c>
      <c r="E37" s="380"/>
      <c r="F37" s="380"/>
      <c r="G37" s="380"/>
      <c r="H37" s="380"/>
      <c r="I37" s="380"/>
      <c r="J37" s="262">
        <f t="shared" si="0"/>
        <v>182.44</v>
      </c>
      <c r="K37" s="380"/>
      <c r="L37" s="360"/>
      <c r="M37" s="343"/>
      <c r="N37" s="343"/>
      <c r="O37" s="343"/>
      <c r="P37" s="343"/>
      <c r="Q37" s="343"/>
    </row>
    <row r="38" spans="1:17" s="52" customFormat="1" ht="45">
      <c r="A38" s="252" t="s">
        <v>151</v>
      </c>
      <c r="B38" s="253">
        <v>31030000</v>
      </c>
      <c r="C38" s="255"/>
      <c r="D38" s="255"/>
      <c r="E38" s="255"/>
      <c r="F38" s="262">
        <v>2500000</v>
      </c>
      <c r="G38" s="262">
        <v>1042910.16</v>
      </c>
      <c r="H38" s="255">
        <f>G38/F38*100</f>
        <v>41.7164064</v>
      </c>
      <c r="I38" s="262">
        <f t="shared" si="0"/>
        <v>2500000</v>
      </c>
      <c r="J38" s="262">
        <f t="shared" si="0"/>
        <v>1042910.16</v>
      </c>
      <c r="K38" s="255">
        <f t="shared" si="2"/>
        <v>41.7164064</v>
      </c>
      <c r="L38" s="382" t="b">
        <f t="shared" si="1"/>
        <v>1</v>
      </c>
      <c r="M38" s="325"/>
      <c r="N38" s="325"/>
      <c r="O38" s="325"/>
      <c r="P38" s="325"/>
      <c r="Q38" s="325"/>
    </row>
    <row r="39" spans="1:17" s="35" customFormat="1" ht="14.25">
      <c r="A39" s="383" t="s">
        <v>30</v>
      </c>
      <c r="B39" s="248">
        <v>50000000</v>
      </c>
      <c r="C39" s="384"/>
      <c r="D39" s="384"/>
      <c r="E39" s="250"/>
      <c r="F39" s="249">
        <f>F40+F41</f>
        <v>62560000</v>
      </c>
      <c r="G39" s="249">
        <v>52166728.05</v>
      </c>
      <c r="H39" s="359">
        <f>G39/F39*100</f>
        <v>83.38671363491048</v>
      </c>
      <c r="I39" s="249">
        <f>I40+I41</f>
        <v>62560000</v>
      </c>
      <c r="J39" s="249">
        <f>J40+J41</f>
        <v>52166728.05</v>
      </c>
      <c r="K39" s="250">
        <f t="shared" si="2"/>
        <v>83.38671363491048</v>
      </c>
      <c r="L39" s="360" t="b">
        <f t="shared" si="1"/>
        <v>1</v>
      </c>
      <c r="M39" s="385"/>
      <c r="N39" s="385"/>
      <c r="O39" s="385"/>
      <c r="P39" s="385"/>
      <c r="Q39" s="385"/>
    </row>
    <row r="40" spans="1:17" s="21" customFormat="1" ht="30.75" thickBot="1">
      <c r="A40" s="362" t="s">
        <v>31</v>
      </c>
      <c r="B40" s="378">
        <v>50080000</v>
      </c>
      <c r="C40" s="307"/>
      <c r="D40" s="307"/>
      <c r="E40" s="307"/>
      <c r="F40" s="365">
        <v>62560000</v>
      </c>
      <c r="G40" s="365">
        <v>52166728.05</v>
      </c>
      <c r="H40" s="307">
        <f>G40/F40*100</f>
        <v>83.38671363491048</v>
      </c>
      <c r="I40" s="365">
        <f t="shared" si="0"/>
        <v>62560000</v>
      </c>
      <c r="J40" s="365">
        <f t="shared" si="0"/>
        <v>52166728.05</v>
      </c>
      <c r="K40" s="307">
        <f t="shared" si="2"/>
        <v>83.38671363491048</v>
      </c>
      <c r="L40" s="360" t="b">
        <f t="shared" si="1"/>
        <v>1</v>
      </c>
      <c r="M40" s="343"/>
      <c r="N40" s="343"/>
      <c r="O40" s="343"/>
      <c r="P40" s="343"/>
      <c r="Q40" s="343"/>
    </row>
    <row r="41" spans="1:17" s="21" customFormat="1" ht="30.75" hidden="1" thickBot="1">
      <c r="A41" s="386" t="s">
        <v>32</v>
      </c>
      <c r="B41" s="387">
        <v>50110000</v>
      </c>
      <c r="C41" s="388"/>
      <c r="D41" s="389"/>
      <c r="E41" s="388"/>
      <c r="F41" s="390"/>
      <c r="G41" s="390"/>
      <c r="H41" s="388"/>
      <c r="I41" s="390">
        <f t="shared" si="0"/>
        <v>0</v>
      </c>
      <c r="J41" s="390">
        <f t="shared" si="0"/>
        <v>0</v>
      </c>
      <c r="K41" s="388"/>
      <c r="L41" s="360" t="b">
        <f t="shared" si="1"/>
        <v>1</v>
      </c>
      <c r="M41" s="343"/>
      <c r="N41" s="343"/>
      <c r="O41" s="343"/>
      <c r="P41" s="343"/>
      <c r="Q41" s="343"/>
    </row>
    <row r="42" spans="1:17" s="42" customFormat="1" ht="15" thickBot="1">
      <c r="A42" s="229" t="s">
        <v>33</v>
      </c>
      <c r="B42" s="230">
        <v>900101</v>
      </c>
      <c r="C42" s="231">
        <f>C22+C12</f>
        <v>1495359900</v>
      </c>
      <c r="D42" s="231">
        <f>D22+D12</f>
        <v>1186856801.07</v>
      </c>
      <c r="E42" s="232">
        <f>D42/C42*100</f>
        <v>79.3693077546081</v>
      </c>
      <c r="F42" s="231">
        <f>F39+F22+F12+F38</f>
        <v>172293423</v>
      </c>
      <c r="G42" s="231">
        <f>G39+G22+G12+G38</f>
        <v>187305220.85999998</v>
      </c>
      <c r="H42" s="232">
        <f>G42/F42*100</f>
        <v>108.71292565822432</v>
      </c>
      <c r="I42" s="231">
        <f t="shared" si="0"/>
        <v>1667653323</v>
      </c>
      <c r="J42" s="231">
        <f t="shared" si="0"/>
        <v>1374162021.9299998</v>
      </c>
      <c r="K42" s="232">
        <f t="shared" si="2"/>
        <v>82.40094046992762</v>
      </c>
      <c r="L42" s="360" t="b">
        <f t="shared" si="1"/>
        <v>1</v>
      </c>
      <c r="M42" s="391"/>
      <c r="N42" s="391"/>
      <c r="O42" s="391"/>
      <c r="P42" s="391"/>
      <c r="Q42" s="391"/>
    </row>
    <row r="43" spans="1:17" s="46" customFormat="1" ht="14.25">
      <c r="A43" s="392" t="s">
        <v>34</v>
      </c>
      <c r="B43" s="248">
        <v>40000000</v>
      </c>
      <c r="C43" s="251">
        <f>SUM(C44:C90)</f>
        <v>2198017957</v>
      </c>
      <c r="D43" s="251">
        <f>SUM(D44:D90)</f>
        <v>1515608807.8999999</v>
      </c>
      <c r="E43" s="250">
        <f>D43/C43*100</f>
        <v>68.95343157107791</v>
      </c>
      <c r="F43" s="251">
        <f>SUM(F44:F90)</f>
        <v>448731500</v>
      </c>
      <c r="G43" s="251">
        <f>SUM(G45:G90)</f>
        <v>157694100.15</v>
      </c>
      <c r="H43" s="250">
        <f>G43/F43*100</f>
        <v>35.14219531055877</v>
      </c>
      <c r="I43" s="251">
        <f>SUM(I44:I90)</f>
        <v>2646749457</v>
      </c>
      <c r="J43" s="251">
        <f>SUM(J44:J90)</f>
        <v>1673302908.05</v>
      </c>
      <c r="K43" s="250">
        <f t="shared" si="2"/>
        <v>63.2210541736214</v>
      </c>
      <c r="L43" s="360" t="b">
        <f>D43+G43=J43</f>
        <v>1</v>
      </c>
      <c r="M43" s="393"/>
      <c r="N43" s="393"/>
      <c r="O43" s="393"/>
      <c r="P43" s="393"/>
      <c r="Q43" s="393"/>
    </row>
    <row r="44" spans="1:17" s="284" customFormat="1" ht="30">
      <c r="A44" s="317" t="s">
        <v>181</v>
      </c>
      <c r="B44" s="253">
        <v>41010900</v>
      </c>
      <c r="C44" s="262">
        <v>74769</v>
      </c>
      <c r="D44" s="262">
        <v>74768.68</v>
      </c>
      <c r="E44" s="262">
        <f aca="true" t="shared" si="3" ref="E44:E88">D44/C44*100</f>
        <v>99.99957201513996</v>
      </c>
      <c r="F44" s="262"/>
      <c r="G44" s="262"/>
      <c r="H44" s="255"/>
      <c r="I44" s="262">
        <f t="shared" si="0"/>
        <v>74769</v>
      </c>
      <c r="J44" s="262">
        <f t="shared" si="0"/>
        <v>74768.68</v>
      </c>
      <c r="K44" s="262">
        <f t="shared" si="2"/>
        <v>99.99957201513996</v>
      </c>
      <c r="L44" s="382">
        <f>J43-J44-J45-J53</f>
        <v>1544906982.9099998</v>
      </c>
      <c r="M44" s="394"/>
      <c r="N44" s="394"/>
      <c r="O44" s="394"/>
      <c r="P44" s="394"/>
      <c r="Q44" s="394"/>
    </row>
    <row r="45" spans="1:17" s="284" customFormat="1" ht="30">
      <c r="A45" s="228" t="s">
        <v>129</v>
      </c>
      <c r="B45" s="253">
        <v>41020100</v>
      </c>
      <c r="C45" s="262">
        <v>134794700</v>
      </c>
      <c r="D45" s="262">
        <v>123726503.46</v>
      </c>
      <c r="E45" s="255">
        <f t="shared" si="3"/>
        <v>91.78884886423575</v>
      </c>
      <c r="F45" s="262"/>
      <c r="G45" s="262"/>
      <c r="H45" s="255"/>
      <c r="I45" s="262">
        <f t="shared" si="0"/>
        <v>134794700</v>
      </c>
      <c r="J45" s="262">
        <f t="shared" si="0"/>
        <v>123726503.46</v>
      </c>
      <c r="K45" s="255">
        <f t="shared" si="2"/>
        <v>91.78884886423575</v>
      </c>
      <c r="L45" s="360" t="b">
        <f t="shared" si="1"/>
        <v>1</v>
      </c>
      <c r="M45" s="395"/>
      <c r="N45" s="395"/>
      <c r="O45" s="394"/>
      <c r="P45" s="394"/>
      <c r="Q45" s="394"/>
    </row>
    <row r="46" spans="1:17" s="48" customFormat="1" ht="30">
      <c r="A46" s="228" t="s">
        <v>153</v>
      </c>
      <c r="B46" s="396">
        <v>41020600</v>
      </c>
      <c r="C46" s="262">
        <v>68788600</v>
      </c>
      <c r="D46" s="262">
        <v>37521000</v>
      </c>
      <c r="E46" s="255">
        <f>D46/C46*100</f>
        <v>54.54537525113173</v>
      </c>
      <c r="F46" s="255"/>
      <c r="G46" s="255"/>
      <c r="H46" s="250"/>
      <c r="I46" s="262">
        <f t="shared" si="0"/>
        <v>68788600</v>
      </c>
      <c r="J46" s="262">
        <f t="shared" si="0"/>
        <v>37521000</v>
      </c>
      <c r="K46" s="255">
        <f t="shared" si="2"/>
        <v>54.54537525113173</v>
      </c>
      <c r="L46" s="360" t="b">
        <f t="shared" si="1"/>
        <v>1</v>
      </c>
      <c r="M46" s="397"/>
      <c r="N46" s="397"/>
      <c r="O46" s="398"/>
      <c r="P46" s="397"/>
      <c r="Q46" s="397"/>
    </row>
    <row r="47" spans="1:17" s="48" customFormat="1" ht="165" hidden="1">
      <c r="A47" s="228" t="s">
        <v>176</v>
      </c>
      <c r="B47" s="396">
        <v>41021000</v>
      </c>
      <c r="C47" s="262"/>
      <c r="D47" s="262"/>
      <c r="E47" s="255" t="e">
        <f t="shared" si="3"/>
        <v>#DIV/0!</v>
      </c>
      <c r="F47" s="255"/>
      <c r="G47" s="255"/>
      <c r="H47" s="250"/>
      <c r="I47" s="262">
        <f t="shared" si="0"/>
        <v>0</v>
      </c>
      <c r="J47" s="262">
        <f t="shared" si="0"/>
        <v>0</v>
      </c>
      <c r="K47" s="255" t="e">
        <f t="shared" si="2"/>
        <v>#DIV/0!</v>
      </c>
      <c r="L47" s="360" t="b">
        <f t="shared" si="1"/>
        <v>1</v>
      </c>
      <c r="M47" s="397"/>
      <c r="N47" s="397"/>
      <c r="O47" s="398"/>
      <c r="P47" s="397"/>
      <c r="Q47" s="397"/>
    </row>
    <row r="48" spans="1:17" s="48" customFormat="1" ht="87" customHeight="1" hidden="1">
      <c r="A48" s="209" t="s">
        <v>109</v>
      </c>
      <c r="B48" s="396">
        <v>41021200</v>
      </c>
      <c r="C48" s="262"/>
      <c r="D48" s="262"/>
      <c r="E48" s="255" t="e">
        <f t="shared" si="3"/>
        <v>#DIV/0!</v>
      </c>
      <c r="F48" s="255"/>
      <c r="G48" s="255"/>
      <c r="H48" s="250"/>
      <c r="I48" s="262">
        <f t="shared" si="0"/>
        <v>0</v>
      </c>
      <c r="J48" s="262">
        <f t="shared" si="0"/>
        <v>0</v>
      </c>
      <c r="K48" s="255" t="e">
        <f t="shared" si="2"/>
        <v>#DIV/0!</v>
      </c>
      <c r="L48" s="360" t="b">
        <f t="shared" si="1"/>
        <v>1</v>
      </c>
      <c r="M48" s="397"/>
      <c r="N48" s="397"/>
      <c r="O48" s="397"/>
      <c r="P48" s="397"/>
      <c r="Q48" s="397"/>
    </row>
    <row r="49" spans="1:17" s="48" customFormat="1" ht="76.5" customHeight="1" hidden="1">
      <c r="A49" s="225" t="s">
        <v>114</v>
      </c>
      <c r="B49" s="396">
        <v>41021300</v>
      </c>
      <c r="C49" s="262"/>
      <c r="D49" s="262"/>
      <c r="E49" s="255" t="e">
        <f t="shared" si="3"/>
        <v>#DIV/0!</v>
      </c>
      <c r="F49" s="255"/>
      <c r="G49" s="255"/>
      <c r="H49" s="250"/>
      <c r="I49" s="262">
        <f t="shared" si="0"/>
        <v>0</v>
      </c>
      <c r="J49" s="262">
        <f t="shared" si="0"/>
        <v>0</v>
      </c>
      <c r="K49" s="255" t="e">
        <f t="shared" si="2"/>
        <v>#DIV/0!</v>
      </c>
      <c r="L49" s="360" t="b">
        <f t="shared" si="1"/>
        <v>1</v>
      </c>
      <c r="M49" s="397"/>
      <c r="N49" s="397"/>
      <c r="O49" s="397"/>
      <c r="P49" s="397"/>
      <c r="Q49" s="397"/>
    </row>
    <row r="50" spans="1:17" s="48" customFormat="1" ht="30" hidden="1">
      <c r="A50" s="317" t="s">
        <v>98</v>
      </c>
      <c r="B50" s="396">
        <v>41030400</v>
      </c>
      <c r="C50" s="262"/>
      <c r="D50" s="262"/>
      <c r="E50" s="255" t="e">
        <f t="shared" si="3"/>
        <v>#DIV/0!</v>
      </c>
      <c r="F50" s="255"/>
      <c r="G50" s="255"/>
      <c r="H50" s="250"/>
      <c r="I50" s="262">
        <f t="shared" si="0"/>
        <v>0</v>
      </c>
      <c r="J50" s="262">
        <f t="shared" si="0"/>
        <v>0</v>
      </c>
      <c r="K50" s="255" t="e">
        <f t="shared" si="2"/>
        <v>#DIV/0!</v>
      </c>
      <c r="L50" s="360" t="b">
        <f t="shared" si="1"/>
        <v>1</v>
      </c>
      <c r="M50" s="397"/>
      <c r="N50" s="397"/>
      <c r="O50" s="397"/>
      <c r="P50" s="397"/>
      <c r="Q50" s="397"/>
    </row>
    <row r="51" spans="1:17" s="48" customFormat="1" ht="90" hidden="1">
      <c r="A51" s="217" t="s">
        <v>130</v>
      </c>
      <c r="B51" s="399">
        <v>41027400</v>
      </c>
      <c r="C51" s="262"/>
      <c r="D51" s="262"/>
      <c r="E51" s="255" t="e">
        <f t="shared" si="3"/>
        <v>#DIV/0!</v>
      </c>
      <c r="F51" s="262"/>
      <c r="G51" s="262"/>
      <c r="H51" s="255"/>
      <c r="I51" s="262">
        <f t="shared" si="0"/>
        <v>0</v>
      </c>
      <c r="J51" s="262">
        <f t="shared" si="0"/>
        <v>0</v>
      </c>
      <c r="K51" s="255" t="e">
        <f t="shared" si="2"/>
        <v>#DIV/0!</v>
      </c>
      <c r="L51" s="360" t="b">
        <f t="shared" si="1"/>
        <v>1</v>
      </c>
      <c r="M51" s="397"/>
      <c r="N51" s="397"/>
      <c r="O51" s="397"/>
      <c r="P51" s="397"/>
      <c r="Q51" s="397"/>
    </row>
    <row r="52" spans="1:17" s="48" customFormat="1" ht="71.25" customHeight="1">
      <c r="A52" s="228" t="s">
        <v>190</v>
      </c>
      <c r="B52" s="399">
        <v>41021000</v>
      </c>
      <c r="C52" s="262">
        <v>18102800</v>
      </c>
      <c r="D52" s="262">
        <v>8309200</v>
      </c>
      <c r="E52" s="255">
        <f t="shared" si="3"/>
        <v>45.90008175530857</v>
      </c>
      <c r="F52" s="262"/>
      <c r="G52" s="262"/>
      <c r="H52" s="255"/>
      <c r="I52" s="262">
        <f>C52+F52</f>
        <v>18102800</v>
      </c>
      <c r="J52" s="262">
        <f>D52+G52</f>
        <v>8309200</v>
      </c>
      <c r="K52" s="255">
        <f>J52/I52*100</f>
        <v>45.90008175530857</v>
      </c>
      <c r="L52" s="360"/>
      <c r="M52" s="397"/>
      <c r="N52" s="397"/>
      <c r="O52" s="397"/>
      <c r="P52" s="397"/>
      <c r="Q52" s="397"/>
    </row>
    <row r="53" spans="1:17" s="48" customFormat="1" ht="42" customHeight="1">
      <c r="A53" s="400" t="s">
        <v>79</v>
      </c>
      <c r="B53" s="399">
        <v>41030500</v>
      </c>
      <c r="C53" s="262">
        <v>5347000</v>
      </c>
      <c r="D53" s="262">
        <v>4594653</v>
      </c>
      <c r="E53" s="255">
        <f t="shared" si="3"/>
        <v>85.92954927997008</v>
      </c>
      <c r="F53" s="262"/>
      <c r="G53" s="262"/>
      <c r="H53" s="255"/>
      <c r="I53" s="262">
        <f>C53+F53</f>
        <v>5347000</v>
      </c>
      <c r="J53" s="262">
        <f>D53+G53</f>
        <v>4594653</v>
      </c>
      <c r="K53" s="255">
        <f t="shared" si="2"/>
        <v>85.92954927997008</v>
      </c>
      <c r="L53" s="360" t="b">
        <f t="shared" si="1"/>
        <v>1</v>
      </c>
      <c r="M53" s="397"/>
      <c r="N53" s="397"/>
      <c r="O53" s="397"/>
      <c r="P53" s="397"/>
      <c r="Q53" s="397"/>
    </row>
    <row r="54" spans="1:17" s="48" customFormat="1" ht="75">
      <c r="A54" s="209" t="s">
        <v>154</v>
      </c>
      <c r="B54" s="399">
        <v>41030600</v>
      </c>
      <c r="C54" s="262">
        <v>1038820700</v>
      </c>
      <c r="D54" s="262">
        <v>729144457.56</v>
      </c>
      <c r="E54" s="255">
        <f t="shared" si="3"/>
        <v>70.18963499283369</v>
      </c>
      <c r="F54" s="262"/>
      <c r="G54" s="262"/>
      <c r="H54" s="307"/>
      <c r="I54" s="262">
        <f t="shared" si="0"/>
        <v>1038820700</v>
      </c>
      <c r="J54" s="262">
        <f t="shared" si="0"/>
        <v>729144457.56</v>
      </c>
      <c r="K54" s="255">
        <f t="shared" si="2"/>
        <v>70.18963499283369</v>
      </c>
      <c r="L54" s="360" t="b">
        <f t="shared" si="1"/>
        <v>1</v>
      </c>
      <c r="M54" s="397"/>
      <c r="N54" s="397"/>
      <c r="O54" s="400"/>
      <c r="P54" s="397"/>
      <c r="Q54" s="397"/>
    </row>
    <row r="55" spans="1:17" s="21" customFormat="1" ht="45" hidden="1">
      <c r="A55" s="362" t="s">
        <v>35</v>
      </c>
      <c r="B55" s="401">
        <v>41030500</v>
      </c>
      <c r="C55" s="365"/>
      <c r="D55" s="365"/>
      <c r="E55" s="255" t="e">
        <f t="shared" si="3"/>
        <v>#DIV/0!</v>
      </c>
      <c r="F55" s="365"/>
      <c r="G55" s="365"/>
      <c r="H55" s="307" t="e">
        <f>G55/F55*100</f>
        <v>#DIV/0!</v>
      </c>
      <c r="I55" s="262">
        <f t="shared" si="0"/>
        <v>0</v>
      </c>
      <c r="J55" s="262">
        <f t="shared" si="0"/>
        <v>0</v>
      </c>
      <c r="K55" s="255" t="e">
        <f t="shared" si="2"/>
        <v>#DIV/0!</v>
      </c>
      <c r="L55" s="360" t="b">
        <f t="shared" si="1"/>
        <v>1</v>
      </c>
      <c r="M55" s="343"/>
      <c r="N55" s="343"/>
      <c r="O55" s="343"/>
      <c r="P55" s="343"/>
      <c r="Q55" s="343"/>
    </row>
    <row r="56" spans="1:17" s="21" customFormat="1" ht="180">
      <c r="A56" s="303" t="s">
        <v>155</v>
      </c>
      <c r="B56" s="401">
        <v>41030700</v>
      </c>
      <c r="C56" s="365">
        <v>4898100</v>
      </c>
      <c r="D56" s="365">
        <v>1983500</v>
      </c>
      <c r="E56" s="255">
        <f t="shared" si="3"/>
        <v>40.49529409362814</v>
      </c>
      <c r="F56" s="307"/>
      <c r="G56" s="307"/>
      <c r="H56" s="307"/>
      <c r="I56" s="262">
        <f t="shared" si="0"/>
        <v>4898100</v>
      </c>
      <c r="J56" s="262">
        <f t="shared" si="0"/>
        <v>1983500</v>
      </c>
      <c r="K56" s="255">
        <f t="shared" si="2"/>
        <v>40.49529409362814</v>
      </c>
      <c r="L56" s="360" t="b">
        <f t="shared" si="1"/>
        <v>1</v>
      </c>
      <c r="M56" s="343"/>
      <c r="N56" s="343"/>
      <c r="O56" s="343"/>
      <c r="P56" s="343"/>
      <c r="Q56" s="343"/>
    </row>
    <row r="57" spans="1:17" s="21" customFormat="1" ht="15">
      <c r="A57" s="468" t="s">
        <v>152</v>
      </c>
      <c r="B57" s="483">
        <v>41030800</v>
      </c>
      <c r="C57" s="484">
        <v>543023600</v>
      </c>
      <c r="D57" s="484">
        <v>324022589.02</v>
      </c>
      <c r="E57" s="474">
        <f t="shared" si="3"/>
        <v>59.67007493228655</v>
      </c>
      <c r="F57" s="482"/>
      <c r="G57" s="482"/>
      <c r="H57" s="482"/>
      <c r="I57" s="473">
        <f t="shared" si="0"/>
        <v>543023600</v>
      </c>
      <c r="J57" s="473">
        <f t="shared" si="0"/>
        <v>324022589.02</v>
      </c>
      <c r="K57" s="474">
        <f t="shared" si="2"/>
        <v>59.67007493228655</v>
      </c>
      <c r="L57" s="360" t="b">
        <f t="shared" si="1"/>
        <v>1</v>
      </c>
      <c r="M57" s="343"/>
      <c r="N57" s="343"/>
      <c r="O57" s="400"/>
      <c r="P57" s="343"/>
      <c r="Q57" s="343"/>
    </row>
    <row r="58" spans="1:17" s="21" customFormat="1" ht="73.5" customHeight="1">
      <c r="A58" s="469"/>
      <c r="B58" s="483"/>
      <c r="C58" s="484"/>
      <c r="D58" s="484"/>
      <c r="E58" s="474" t="e">
        <f t="shared" si="3"/>
        <v>#DIV/0!</v>
      </c>
      <c r="F58" s="482"/>
      <c r="G58" s="482"/>
      <c r="H58" s="482"/>
      <c r="I58" s="473"/>
      <c r="J58" s="473"/>
      <c r="K58" s="474"/>
      <c r="L58" s="360" t="b">
        <f t="shared" si="1"/>
        <v>1</v>
      </c>
      <c r="M58" s="343"/>
      <c r="N58" s="343"/>
      <c r="O58" s="402"/>
      <c r="P58" s="343"/>
      <c r="Q58" s="343"/>
    </row>
    <row r="59" spans="1:17" s="21" customFormat="1" ht="180">
      <c r="A59" s="217" t="s">
        <v>156</v>
      </c>
      <c r="B59" s="401">
        <v>41030900</v>
      </c>
      <c r="C59" s="306">
        <v>100074800</v>
      </c>
      <c r="D59" s="306">
        <v>67970858.7</v>
      </c>
      <c r="E59" s="255">
        <f t="shared" si="3"/>
        <v>67.92005449923457</v>
      </c>
      <c r="F59" s="307"/>
      <c r="G59" s="307"/>
      <c r="H59" s="307"/>
      <c r="I59" s="262">
        <f t="shared" si="0"/>
        <v>100074800</v>
      </c>
      <c r="J59" s="262">
        <f t="shared" si="0"/>
        <v>67970858.7</v>
      </c>
      <c r="K59" s="255">
        <f t="shared" si="2"/>
        <v>67.92005449923457</v>
      </c>
      <c r="L59" s="360" t="b">
        <f t="shared" si="1"/>
        <v>1</v>
      </c>
      <c r="M59" s="343"/>
      <c r="N59" s="343"/>
      <c r="O59" s="343"/>
      <c r="P59" s="343"/>
      <c r="Q59" s="343"/>
    </row>
    <row r="60" spans="1:17" s="21" customFormat="1" ht="75">
      <c r="A60" s="286" t="s">
        <v>132</v>
      </c>
      <c r="B60" s="401">
        <v>41031000</v>
      </c>
      <c r="C60" s="306">
        <v>34085900</v>
      </c>
      <c r="D60" s="306">
        <v>25163060.53</v>
      </c>
      <c r="E60" s="255">
        <f t="shared" si="3"/>
        <v>73.8224912060412</v>
      </c>
      <c r="F60" s="307"/>
      <c r="G60" s="307"/>
      <c r="H60" s="307"/>
      <c r="I60" s="262">
        <f t="shared" si="0"/>
        <v>34085900</v>
      </c>
      <c r="J60" s="262">
        <f t="shared" si="0"/>
        <v>25163060.53</v>
      </c>
      <c r="K60" s="255">
        <f t="shared" si="2"/>
        <v>73.8224912060412</v>
      </c>
      <c r="L60" s="360" t="b">
        <f t="shared" si="1"/>
        <v>1</v>
      </c>
      <c r="M60" s="343"/>
      <c r="N60" s="343"/>
      <c r="O60" s="343"/>
      <c r="P60" s="343"/>
      <c r="Q60" s="343"/>
    </row>
    <row r="61" spans="1:17" s="21" customFormat="1" ht="60" hidden="1">
      <c r="A61" s="217" t="s">
        <v>157</v>
      </c>
      <c r="B61" s="399">
        <v>41031200</v>
      </c>
      <c r="C61" s="306"/>
      <c r="D61" s="306"/>
      <c r="E61" s="255" t="e">
        <f t="shared" si="3"/>
        <v>#DIV/0!</v>
      </c>
      <c r="F61" s="365"/>
      <c r="G61" s="365"/>
      <c r="H61" s="307"/>
      <c r="I61" s="262">
        <f t="shared" si="0"/>
        <v>0</v>
      </c>
      <c r="J61" s="262">
        <f t="shared" si="0"/>
        <v>0</v>
      </c>
      <c r="K61" s="255" t="e">
        <f t="shared" si="2"/>
        <v>#DIV/0!</v>
      </c>
      <c r="L61" s="360" t="b">
        <f t="shared" si="1"/>
        <v>1</v>
      </c>
      <c r="M61" s="343"/>
      <c r="N61" s="343"/>
      <c r="O61" s="403"/>
      <c r="P61" s="343"/>
      <c r="Q61" s="343"/>
    </row>
    <row r="62" spans="1:17" s="21" customFormat="1" ht="75" hidden="1">
      <c r="A62" s="233" t="s">
        <v>158</v>
      </c>
      <c r="B62" s="399">
        <v>41031700</v>
      </c>
      <c r="C62" s="306"/>
      <c r="D62" s="306"/>
      <c r="E62" s="255" t="e">
        <f t="shared" si="3"/>
        <v>#DIV/0!</v>
      </c>
      <c r="F62" s="365"/>
      <c r="G62" s="365"/>
      <c r="H62" s="307"/>
      <c r="I62" s="262">
        <f t="shared" si="0"/>
        <v>0</v>
      </c>
      <c r="J62" s="262">
        <f t="shared" si="0"/>
        <v>0</v>
      </c>
      <c r="K62" s="255" t="e">
        <f t="shared" si="2"/>
        <v>#DIV/0!</v>
      </c>
      <c r="L62" s="360" t="b">
        <f t="shared" si="1"/>
        <v>1</v>
      </c>
      <c r="M62" s="343"/>
      <c r="N62" s="343"/>
      <c r="O62" s="403"/>
      <c r="P62" s="343"/>
      <c r="Q62" s="343"/>
    </row>
    <row r="63" spans="1:17" s="21" customFormat="1" ht="45" hidden="1">
      <c r="A63" s="400" t="s">
        <v>108</v>
      </c>
      <c r="B63" s="399">
        <v>41032200</v>
      </c>
      <c r="C63" s="306"/>
      <c r="D63" s="306"/>
      <c r="E63" s="255" t="e">
        <f t="shared" si="3"/>
        <v>#DIV/0!</v>
      </c>
      <c r="F63" s="307"/>
      <c r="G63" s="307"/>
      <c r="H63" s="307"/>
      <c r="I63" s="262">
        <f t="shared" si="0"/>
        <v>0</v>
      </c>
      <c r="J63" s="262">
        <f t="shared" si="0"/>
        <v>0</v>
      </c>
      <c r="K63" s="255" t="e">
        <f t="shared" si="2"/>
        <v>#DIV/0!</v>
      </c>
      <c r="L63" s="360" t="b">
        <f t="shared" si="1"/>
        <v>1</v>
      </c>
      <c r="M63" s="343"/>
      <c r="N63" s="343"/>
      <c r="O63" s="403"/>
      <c r="P63" s="343"/>
      <c r="Q63" s="343"/>
    </row>
    <row r="64" spans="1:17" s="21" customFormat="1" ht="120">
      <c r="A64" s="233" t="s">
        <v>115</v>
      </c>
      <c r="B64" s="399">
        <v>41032300</v>
      </c>
      <c r="C64" s="306">
        <v>45694300</v>
      </c>
      <c r="D64" s="306">
        <v>45694300</v>
      </c>
      <c r="E64" s="262">
        <f t="shared" si="3"/>
        <v>100</v>
      </c>
      <c r="F64" s="307"/>
      <c r="G64" s="307"/>
      <c r="H64" s="307"/>
      <c r="I64" s="262">
        <f t="shared" si="0"/>
        <v>45694300</v>
      </c>
      <c r="J64" s="262">
        <f t="shared" si="0"/>
        <v>45694300</v>
      </c>
      <c r="K64" s="262">
        <f t="shared" si="2"/>
        <v>100</v>
      </c>
      <c r="L64" s="360" t="b">
        <f t="shared" si="1"/>
        <v>1</v>
      </c>
      <c r="M64" s="343"/>
      <c r="N64" s="343"/>
      <c r="O64" s="403"/>
      <c r="P64" s="343"/>
      <c r="Q64" s="343"/>
    </row>
    <row r="65" spans="1:17" s="21" customFormat="1" ht="60" hidden="1">
      <c r="A65" s="217" t="s">
        <v>133</v>
      </c>
      <c r="B65" s="399">
        <v>41032800</v>
      </c>
      <c r="C65" s="306"/>
      <c r="D65" s="306"/>
      <c r="E65" s="255"/>
      <c r="F65" s="365"/>
      <c r="G65" s="307"/>
      <c r="H65" s="307" t="e">
        <f>G65/F65*100</f>
        <v>#DIV/0!</v>
      </c>
      <c r="I65" s="262">
        <f t="shared" si="0"/>
        <v>0</v>
      </c>
      <c r="J65" s="262">
        <f t="shared" si="0"/>
        <v>0</v>
      </c>
      <c r="K65" s="255" t="e">
        <f t="shared" si="2"/>
        <v>#DIV/0!</v>
      </c>
      <c r="L65" s="360" t="b">
        <f t="shared" si="1"/>
        <v>1</v>
      </c>
      <c r="M65" s="343"/>
      <c r="N65" s="343"/>
      <c r="O65" s="403"/>
      <c r="P65" s="343"/>
      <c r="Q65" s="343"/>
    </row>
    <row r="66" spans="1:17" s="21" customFormat="1" ht="105" hidden="1">
      <c r="A66" s="217" t="s">
        <v>159</v>
      </c>
      <c r="B66" s="399">
        <v>41033000</v>
      </c>
      <c r="C66" s="306"/>
      <c r="D66" s="306"/>
      <c r="E66" s="255" t="e">
        <f t="shared" si="3"/>
        <v>#DIV/0!</v>
      </c>
      <c r="F66" s="307"/>
      <c r="G66" s="307"/>
      <c r="H66" s="307"/>
      <c r="I66" s="262">
        <f t="shared" si="0"/>
        <v>0</v>
      </c>
      <c r="J66" s="262">
        <f t="shared" si="0"/>
        <v>0</v>
      </c>
      <c r="K66" s="255" t="e">
        <f t="shared" si="2"/>
        <v>#DIV/0!</v>
      </c>
      <c r="L66" s="360" t="b">
        <f t="shared" si="1"/>
        <v>1</v>
      </c>
      <c r="M66" s="343"/>
      <c r="N66" s="343"/>
      <c r="O66" s="403"/>
      <c r="P66" s="343"/>
      <c r="Q66" s="343"/>
    </row>
    <row r="67" spans="1:17" s="21" customFormat="1" ht="60">
      <c r="A67" s="217" t="s">
        <v>161</v>
      </c>
      <c r="B67" s="404" t="s">
        <v>160</v>
      </c>
      <c r="C67" s="306">
        <v>11354500</v>
      </c>
      <c r="D67" s="306">
        <v>7868600</v>
      </c>
      <c r="E67" s="255">
        <f t="shared" si="3"/>
        <v>69.29939671495883</v>
      </c>
      <c r="F67" s="307"/>
      <c r="G67" s="307"/>
      <c r="H67" s="307"/>
      <c r="I67" s="262">
        <f t="shared" si="0"/>
        <v>11354500</v>
      </c>
      <c r="J67" s="262">
        <f t="shared" si="0"/>
        <v>7868600</v>
      </c>
      <c r="K67" s="255">
        <f t="shared" si="2"/>
        <v>69.29939671495883</v>
      </c>
      <c r="L67" s="360" t="b">
        <f t="shared" si="1"/>
        <v>1</v>
      </c>
      <c r="M67" s="343"/>
      <c r="N67" s="343"/>
      <c r="O67" s="403"/>
      <c r="P67" s="343"/>
      <c r="Q67" s="343"/>
    </row>
    <row r="68" spans="1:17" s="21" customFormat="1" ht="90" hidden="1">
      <c r="A68" s="405" t="s">
        <v>163</v>
      </c>
      <c r="B68" s="404" t="s">
        <v>162</v>
      </c>
      <c r="C68" s="306"/>
      <c r="D68" s="306"/>
      <c r="E68" s="255" t="e">
        <f t="shared" si="3"/>
        <v>#DIV/0!</v>
      </c>
      <c r="F68" s="307"/>
      <c r="G68" s="307"/>
      <c r="H68" s="307"/>
      <c r="I68" s="262">
        <f t="shared" si="0"/>
        <v>0</v>
      </c>
      <c r="J68" s="262">
        <f t="shared" si="0"/>
        <v>0</v>
      </c>
      <c r="K68" s="255" t="e">
        <f t="shared" si="2"/>
        <v>#DIV/0!</v>
      </c>
      <c r="L68" s="360" t="b">
        <f t="shared" si="1"/>
        <v>1</v>
      </c>
      <c r="M68" s="343"/>
      <c r="N68" s="343"/>
      <c r="O68" s="403"/>
      <c r="P68" s="343"/>
      <c r="Q68" s="343"/>
    </row>
    <row r="69" spans="1:17" s="21" customFormat="1" ht="45">
      <c r="A69" s="406" t="s">
        <v>165</v>
      </c>
      <c r="B69" s="404" t="s">
        <v>164</v>
      </c>
      <c r="C69" s="306">
        <v>119916300</v>
      </c>
      <c r="D69" s="306">
        <v>100295800</v>
      </c>
      <c r="E69" s="255">
        <f t="shared" si="3"/>
        <v>83.63817095757624</v>
      </c>
      <c r="F69" s="307"/>
      <c r="G69" s="307"/>
      <c r="H69" s="307"/>
      <c r="I69" s="262">
        <f t="shared" si="0"/>
        <v>119916300</v>
      </c>
      <c r="J69" s="262">
        <f t="shared" si="0"/>
        <v>100295800</v>
      </c>
      <c r="K69" s="255">
        <f t="shared" si="2"/>
        <v>83.63817095757624</v>
      </c>
      <c r="L69" s="360" t="b">
        <f t="shared" si="1"/>
        <v>1</v>
      </c>
      <c r="M69" s="343"/>
      <c r="N69" s="343"/>
      <c r="O69" s="403"/>
      <c r="P69" s="343"/>
      <c r="Q69" s="343"/>
    </row>
    <row r="70" spans="1:17" s="21" customFormat="1" ht="50.25" customHeight="1">
      <c r="A70" s="217" t="s">
        <v>166</v>
      </c>
      <c r="B70" s="399">
        <v>41034000</v>
      </c>
      <c r="C70" s="306">
        <v>54700000</v>
      </c>
      <c r="D70" s="306">
        <v>29302000</v>
      </c>
      <c r="E70" s="255">
        <f t="shared" si="3"/>
        <v>53.568555758683736</v>
      </c>
      <c r="F70" s="365">
        <v>12500000</v>
      </c>
      <c r="G70" s="307"/>
      <c r="H70" s="307"/>
      <c r="I70" s="262">
        <f t="shared" si="0"/>
        <v>67200000</v>
      </c>
      <c r="J70" s="262">
        <f t="shared" si="0"/>
        <v>29302000</v>
      </c>
      <c r="K70" s="255">
        <f t="shared" si="2"/>
        <v>43.604166666666664</v>
      </c>
      <c r="L70" s="360" t="b">
        <f t="shared" si="1"/>
        <v>1</v>
      </c>
      <c r="M70" s="343"/>
      <c r="N70" s="343"/>
      <c r="O70" s="400"/>
      <c r="P70" s="343"/>
      <c r="Q70" s="343"/>
    </row>
    <row r="71" spans="1:17" s="21" customFormat="1" ht="75" hidden="1">
      <c r="A71" s="217" t="s">
        <v>134</v>
      </c>
      <c r="B71" s="399">
        <v>41034100</v>
      </c>
      <c r="C71" s="306"/>
      <c r="D71" s="306"/>
      <c r="E71" s="255" t="e">
        <f t="shared" si="3"/>
        <v>#DIV/0!</v>
      </c>
      <c r="F71" s="307"/>
      <c r="G71" s="307"/>
      <c r="H71" s="307" t="e">
        <f aca="true" t="shared" si="4" ref="H71:H77">G71/F71*100</f>
        <v>#DIV/0!</v>
      </c>
      <c r="I71" s="262">
        <f t="shared" si="0"/>
        <v>0</v>
      </c>
      <c r="J71" s="262">
        <f t="shared" si="0"/>
        <v>0</v>
      </c>
      <c r="K71" s="255" t="e">
        <f t="shared" si="2"/>
        <v>#DIV/0!</v>
      </c>
      <c r="L71" s="360" t="b">
        <f t="shared" si="1"/>
        <v>1</v>
      </c>
      <c r="M71" s="343"/>
      <c r="N71" s="343"/>
      <c r="O71" s="400"/>
      <c r="P71" s="343"/>
      <c r="Q71" s="343"/>
    </row>
    <row r="72" spans="1:17" s="21" customFormat="1" ht="165">
      <c r="A72" s="217" t="s">
        <v>135</v>
      </c>
      <c r="B72" s="399">
        <v>41034300</v>
      </c>
      <c r="C72" s="306"/>
      <c r="D72" s="306"/>
      <c r="E72" s="255"/>
      <c r="F72" s="365">
        <v>8316000</v>
      </c>
      <c r="G72" s="307"/>
      <c r="H72" s="307"/>
      <c r="I72" s="262">
        <f t="shared" si="0"/>
        <v>8316000</v>
      </c>
      <c r="J72" s="262"/>
      <c r="K72" s="255"/>
      <c r="L72" s="360" t="b">
        <f t="shared" si="1"/>
        <v>1</v>
      </c>
      <c r="M72" s="343"/>
      <c r="N72" s="343"/>
      <c r="O72" s="400"/>
      <c r="P72" s="343"/>
      <c r="Q72" s="343"/>
    </row>
    <row r="73" spans="1:17" s="21" customFormat="1" ht="102">
      <c r="A73" s="316" t="s">
        <v>168</v>
      </c>
      <c r="B73" s="399">
        <v>41034900</v>
      </c>
      <c r="C73" s="306"/>
      <c r="D73" s="306"/>
      <c r="E73" s="255"/>
      <c r="F73" s="365">
        <v>58776600</v>
      </c>
      <c r="G73" s="365">
        <v>33988100</v>
      </c>
      <c r="H73" s="307">
        <f t="shared" si="4"/>
        <v>57.825903505816946</v>
      </c>
      <c r="I73" s="262">
        <f t="shared" si="0"/>
        <v>58776600</v>
      </c>
      <c r="J73" s="262">
        <f t="shared" si="0"/>
        <v>33988100</v>
      </c>
      <c r="K73" s="255">
        <f t="shared" si="2"/>
        <v>57.825903505816946</v>
      </c>
      <c r="L73" s="360" t="b">
        <f t="shared" si="1"/>
        <v>1</v>
      </c>
      <c r="M73" s="343"/>
      <c r="N73" s="343"/>
      <c r="O73" s="400"/>
      <c r="P73" s="343"/>
      <c r="Q73" s="343"/>
    </row>
    <row r="74" spans="1:17" s="21" customFormat="1" ht="45" hidden="1">
      <c r="A74" s="400" t="s">
        <v>93</v>
      </c>
      <c r="B74" s="399">
        <v>41034500</v>
      </c>
      <c r="C74" s="306"/>
      <c r="D74" s="306"/>
      <c r="E74" s="255" t="e">
        <f t="shared" si="3"/>
        <v>#DIV/0!</v>
      </c>
      <c r="F74" s="307"/>
      <c r="G74" s="307"/>
      <c r="H74" s="307" t="e">
        <f t="shared" si="4"/>
        <v>#DIV/0!</v>
      </c>
      <c r="I74" s="262">
        <f t="shared" si="0"/>
        <v>0</v>
      </c>
      <c r="J74" s="262">
        <f t="shared" si="0"/>
        <v>0</v>
      </c>
      <c r="K74" s="255" t="e">
        <f t="shared" si="2"/>
        <v>#DIV/0!</v>
      </c>
      <c r="L74" s="360" t="b">
        <f t="shared" si="1"/>
        <v>1</v>
      </c>
      <c r="M74" s="343"/>
      <c r="N74" s="343"/>
      <c r="O74" s="400"/>
      <c r="P74" s="343"/>
      <c r="Q74" s="343"/>
    </row>
    <row r="75" spans="1:17" s="52" customFormat="1" ht="63" customHeight="1" hidden="1">
      <c r="A75" s="400" t="s">
        <v>84</v>
      </c>
      <c r="B75" s="399">
        <v>41034700</v>
      </c>
      <c r="C75" s="262"/>
      <c r="D75" s="262"/>
      <c r="E75" s="255" t="e">
        <f t="shared" si="3"/>
        <v>#DIV/0!</v>
      </c>
      <c r="F75" s="262"/>
      <c r="G75" s="262"/>
      <c r="H75" s="307" t="e">
        <f t="shared" si="4"/>
        <v>#DIV/0!</v>
      </c>
      <c r="I75" s="262">
        <f t="shared" si="0"/>
        <v>0</v>
      </c>
      <c r="J75" s="262">
        <f t="shared" si="0"/>
        <v>0</v>
      </c>
      <c r="K75" s="255" t="e">
        <f t="shared" si="2"/>
        <v>#DIV/0!</v>
      </c>
      <c r="L75" s="360" t="b">
        <f t="shared" si="1"/>
        <v>1</v>
      </c>
      <c r="M75" s="325"/>
      <c r="N75" s="325"/>
      <c r="O75" s="400"/>
      <c r="P75" s="325"/>
      <c r="Q75" s="325"/>
    </row>
    <row r="76" spans="1:17" s="52" customFormat="1" ht="105.75" customHeight="1" hidden="1">
      <c r="A76" s="400" t="s">
        <v>102</v>
      </c>
      <c r="B76" s="399">
        <v>41034800</v>
      </c>
      <c r="C76" s="262"/>
      <c r="D76" s="262"/>
      <c r="E76" s="255" t="e">
        <f t="shared" si="3"/>
        <v>#DIV/0!</v>
      </c>
      <c r="F76" s="262"/>
      <c r="G76" s="262"/>
      <c r="H76" s="307" t="e">
        <f t="shared" si="4"/>
        <v>#DIV/0!</v>
      </c>
      <c r="I76" s="262">
        <f t="shared" si="0"/>
        <v>0</v>
      </c>
      <c r="J76" s="262">
        <f t="shared" si="0"/>
        <v>0</v>
      </c>
      <c r="K76" s="255" t="e">
        <f t="shared" si="2"/>
        <v>#DIV/0!</v>
      </c>
      <c r="L76" s="360" t="b">
        <f t="shared" si="1"/>
        <v>1</v>
      </c>
      <c r="M76" s="325"/>
      <c r="N76" s="325"/>
      <c r="O76" s="407"/>
      <c r="P76" s="325"/>
      <c r="Q76" s="325"/>
    </row>
    <row r="77" spans="1:17" s="52" customFormat="1" ht="15" hidden="1">
      <c r="A77" s="400" t="s">
        <v>103</v>
      </c>
      <c r="B77" s="399">
        <v>41035000</v>
      </c>
      <c r="C77" s="262"/>
      <c r="D77" s="262"/>
      <c r="E77" s="255" t="e">
        <f t="shared" si="3"/>
        <v>#DIV/0!</v>
      </c>
      <c r="F77" s="262"/>
      <c r="G77" s="262"/>
      <c r="H77" s="307" t="e">
        <f t="shared" si="4"/>
        <v>#DIV/0!</v>
      </c>
      <c r="I77" s="262">
        <f t="shared" si="0"/>
        <v>0</v>
      </c>
      <c r="J77" s="262">
        <f t="shared" si="0"/>
        <v>0</v>
      </c>
      <c r="K77" s="255" t="e">
        <f t="shared" si="2"/>
        <v>#DIV/0!</v>
      </c>
      <c r="L77" s="360" t="b">
        <f t="shared" si="1"/>
        <v>1</v>
      </c>
      <c r="M77" s="325"/>
      <c r="N77" s="325"/>
      <c r="O77" s="407"/>
      <c r="P77" s="325"/>
      <c r="Q77" s="325"/>
    </row>
    <row r="78" spans="1:17" s="52" customFormat="1" ht="15">
      <c r="A78" s="400" t="s">
        <v>103</v>
      </c>
      <c r="B78" s="399">
        <v>41035000</v>
      </c>
      <c r="C78" s="262">
        <v>500000</v>
      </c>
      <c r="D78" s="262">
        <v>268440</v>
      </c>
      <c r="E78" s="255">
        <f t="shared" si="3"/>
        <v>53.688</v>
      </c>
      <c r="F78" s="262"/>
      <c r="G78" s="262"/>
      <c r="H78" s="307"/>
      <c r="I78" s="262">
        <f>C78+F78</f>
        <v>500000</v>
      </c>
      <c r="J78" s="262">
        <f>D78+G78</f>
        <v>268440</v>
      </c>
      <c r="K78" s="255">
        <f>J78/I78*100</f>
        <v>53.688</v>
      </c>
      <c r="L78" s="360"/>
      <c r="M78" s="325"/>
      <c r="N78" s="325"/>
      <c r="O78" s="407"/>
      <c r="P78" s="325"/>
      <c r="Q78" s="325"/>
    </row>
    <row r="79" spans="1:17" s="52" customFormat="1" ht="90">
      <c r="A79" s="400" t="s">
        <v>182</v>
      </c>
      <c r="B79" s="399">
        <v>41035200</v>
      </c>
      <c r="C79" s="262">
        <v>765000</v>
      </c>
      <c r="D79" s="262">
        <v>637500</v>
      </c>
      <c r="E79" s="255">
        <f t="shared" si="3"/>
        <v>83.33333333333334</v>
      </c>
      <c r="F79" s="262"/>
      <c r="G79" s="262"/>
      <c r="H79" s="307"/>
      <c r="I79" s="262">
        <f t="shared" si="0"/>
        <v>765000</v>
      </c>
      <c r="J79" s="262">
        <f>D79+G79</f>
        <v>637500</v>
      </c>
      <c r="K79" s="255">
        <f>J79/I79*100</f>
        <v>83.33333333333334</v>
      </c>
      <c r="L79" s="360"/>
      <c r="M79" s="325"/>
      <c r="N79" s="325"/>
      <c r="O79" s="407"/>
      <c r="P79" s="325"/>
      <c r="Q79" s="325"/>
    </row>
    <row r="80" spans="1:17" s="52" customFormat="1" ht="135">
      <c r="A80" s="217" t="s">
        <v>178</v>
      </c>
      <c r="B80" s="399">
        <v>41035800</v>
      </c>
      <c r="C80" s="262">
        <v>5340988</v>
      </c>
      <c r="D80" s="262">
        <v>4338676.95</v>
      </c>
      <c r="E80" s="255">
        <f t="shared" si="3"/>
        <v>81.23360228482072</v>
      </c>
      <c r="F80" s="262"/>
      <c r="G80" s="262"/>
      <c r="H80" s="307"/>
      <c r="I80" s="262">
        <f t="shared" si="0"/>
        <v>5340988</v>
      </c>
      <c r="J80" s="262">
        <f t="shared" si="0"/>
        <v>4338676.95</v>
      </c>
      <c r="K80" s="255">
        <f aca="true" t="shared" si="5" ref="K80:K92">J80/I80*100</f>
        <v>81.23360228482072</v>
      </c>
      <c r="L80" s="360" t="b">
        <f t="shared" si="1"/>
        <v>1</v>
      </c>
      <c r="M80" s="325"/>
      <c r="N80" s="325"/>
      <c r="O80" s="407"/>
      <c r="P80" s="325"/>
      <c r="Q80" s="325"/>
    </row>
    <row r="81" spans="1:17" s="52" customFormat="1" ht="90" hidden="1">
      <c r="A81" s="217" t="s">
        <v>136</v>
      </c>
      <c r="B81" s="399">
        <v>41036000</v>
      </c>
      <c r="C81" s="262"/>
      <c r="D81" s="262"/>
      <c r="E81" s="255" t="e">
        <f t="shared" si="3"/>
        <v>#DIV/0!</v>
      </c>
      <c r="F81" s="262"/>
      <c r="G81" s="262"/>
      <c r="H81" s="307" t="e">
        <f>G81/F81*100</f>
        <v>#DIV/0!</v>
      </c>
      <c r="I81" s="262">
        <f t="shared" si="0"/>
        <v>0</v>
      </c>
      <c r="J81" s="262">
        <f t="shared" si="0"/>
        <v>0</v>
      </c>
      <c r="K81" s="255" t="e">
        <f t="shared" si="5"/>
        <v>#DIV/0!</v>
      </c>
      <c r="L81" s="360" t="b">
        <f t="shared" si="1"/>
        <v>1</v>
      </c>
      <c r="M81" s="325"/>
      <c r="N81" s="325"/>
      <c r="O81" s="407"/>
      <c r="P81" s="325"/>
      <c r="Q81" s="325"/>
    </row>
    <row r="82" spans="1:17" s="52" customFormat="1" ht="60">
      <c r="A82" s="217" t="s">
        <v>137</v>
      </c>
      <c r="B82" s="399">
        <v>41036200</v>
      </c>
      <c r="C82" s="262">
        <v>2820000</v>
      </c>
      <c r="D82" s="262">
        <v>846000</v>
      </c>
      <c r="E82" s="255">
        <f t="shared" si="3"/>
        <v>30</v>
      </c>
      <c r="F82" s="262"/>
      <c r="G82" s="262"/>
      <c r="H82" s="307"/>
      <c r="I82" s="262">
        <f t="shared" si="0"/>
        <v>2820000</v>
      </c>
      <c r="J82" s="262">
        <f t="shared" si="0"/>
        <v>846000</v>
      </c>
      <c r="K82" s="255">
        <f t="shared" si="5"/>
        <v>30</v>
      </c>
      <c r="L82" s="360" t="b">
        <f aca="true" t="shared" si="6" ref="L82:L97">D82+G82=J82</f>
        <v>1</v>
      </c>
      <c r="M82" s="325"/>
      <c r="N82" s="325"/>
      <c r="O82" s="407"/>
      <c r="P82" s="325"/>
      <c r="Q82" s="325"/>
    </row>
    <row r="83" spans="1:17" s="52" customFormat="1" ht="75" hidden="1">
      <c r="A83" s="217" t="s">
        <v>183</v>
      </c>
      <c r="B83" s="399">
        <v>41036300</v>
      </c>
      <c r="C83" s="262"/>
      <c r="D83" s="262"/>
      <c r="E83" s="255" t="e">
        <f t="shared" si="3"/>
        <v>#DIV/0!</v>
      </c>
      <c r="F83" s="262"/>
      <c r="G83" s="262"/>
      <c r="H83" s="307"/>
      <c r="I83" s="262">
        <f t="shared" si="0"/>
        <v>0</v>
      </c>
      <c r="J83" s="262">
        <f t="shared" si="0"/>
        <v>0</v>
      </c>
      <c r="K83" s="255" t="e">
        <f t="shared" si="5"/>
        <v>#DIV/0!</v>
      </c>
      <c r="L83" s="360" t="b">
        <f t="shared" si="6"/>
        <v>1</v>
      </c>
      <c r="M83" s="325"/>
      <c r="N83" s="325"/>
      <c r="O83" s="407"/>
      <c r="P83" s="325"/>
      <c r="Q83" s="325"/>
    </row>
    <row r="84" spans="1:17" s="52" customFormat="1" ht="127.5" hidden="1">
      <c r="A84" s="408" t="s">
        <v>184</v>
      </c>
      <c r="B84" s="399">
        <v>41036600</v>
      </c>
      <c r="C84" s="262"/>
      <c r="D84" s="262"/>
      <c r="E84" s="255"/>
      <c r="F84" s="262"/>
      <c r="G84" s="262"/>
      <c r="H84" s="307" t="e">
        <f>G84/F84*100</f>
        <v>#DIV/0!</v>
      </c>
      <c r="I84" s="262">
        <f t="shared" si="0"/>
        <v>0</v>
      </c>
      <c r="J84" s="262">
        <f t="shared" si="0"/>
        <v>0</v>
      </c>
      <c r="K84" s="255" t="e">
        <f t="shared" si="5"/>
        <v>#DIV/0!</v>
      </c>
      <c r="L84" s="360" t="b">
        <f t="shared" si="6"/>
        <v>1</v>
      </c>
      <c r="M84" s="325"/>
      <c r="N84" s="325"/>
      <c r="O84" s="407"/>
      <c r="P84" s="325"/>
      <c r="Q84" s="325"/>
    </row>
    <row r="85" spans="1:17" s="52" customFormat="1" ht="75">
      <c r="A85" s="217" t="s">
        <v>191</v>
      </c>
      <c r="B85" s="399">
        <v>41036300</v>
      </c>
      <c r="C85" s="262">
        <v>1184200</v>
      </c>
      <c r="D85" s="262">
        <v>1184200</v>
      </c>
      <c r="E85" s="262">
        <f t="shared" si="3"/>
        <v>100</v>
      </c>
      <c r="F85" s="262"/>
      <c r="G85" s="262"/>
      <c r="H85" s="307"/>
      <c r="I85" s="262">
        <f>C85+F85</f>
        <v>1184200</v>
      </c>
      <c r="J85" s="262">
        <f>D85+G85</f>
        <v>1184200</v>
      </c>
      <c r="K85" s="262">
        <f>J85/I85*100</f>
        <v>100</v>
      </c>
      <c r="L85" s="360"/>
      <c r="M85" s="325"/>
      <c r="N85" s="325"/>
      <c r="O85" s="407"/>
      <c r="P85" s="325"/>
      <c r="Q85" s="325"/>
    </row>
    <row r="86" spans="1:17" s="52" customFormat="1" ht="163.5" customHeight="1">
      <c r="A86" s="217" t="s">
        <v>192</v>
      </c>
      <c r="B86" s="399">
        <v>41036600</v>
      </c>
      <c r="C86" s="262"/>
      <c r="D86" s="262"/>
      <c r="E86" s="255"/>
      <c r="F86" s="262">
        <v>350000000</v>
      </c>
      <c r="G86" s="262">
        <v>123706000.15</v>
      </c>
      <c r="H86" s="307">
        <f>G86/F86*100</f>
        <v>35.34457147142857</v>
      </c>
      <c r="I86" s="262">
        <f>C86+F86</f>
        <v>350000000</v>
      </c>
      <c r="J86" s="262">
        <f>D86+G86</f>
        <v>123706000.15</v>
      </c>
      <c r="K86" s="255">
        <f>J86/I86*100</f>
        <v>35.34457147142857</v>
      </c>
      <c r="L86" s="360"/>
      <c r="M86" s="325"/>
      <c r="N86" s="325"/>
      <c r="O86" s="407"/>
      <c r="P86" s="325"/>
      <c r="Q86" s="325"/>
    </row>
    <row r="87" spans="1:17" s="52" customFormat="1" ht="75">
      <c r="A87" s="217" t="s">
        <v>138</v>
      </c>
      <c r="B87" s="399">
        <v>41037000</v>
      </c>
      <c r="C87" s="262">
        <v>331700</v>
      </c>
      <c r="D87" s="262">
        <v>331700</v>
      </c>
      <c r="E87" s="262">
        <f t="shared" si="3"/>
        <v>100</v>
      </c>
      <c r="F87" s="262"/>
      <c r="G87" s="262"/>
      <c r="H87" s="307"/>
      <c r="I87" s="262">
        <f t="shared" si="0"/>
        <v>331700</v>
      </c>
      <c r="J87" s="262">
        <f t="shared" si="0"/>
        <v>331700</v>
      </c>
      <c r="K87" s="262">
        <f t="shared" si="5"/>
        <v>100</v>
      </c>
      <c r="L87" s="360" t="b">
        <f t="shared" si="6"/>
        <v>1</v>
      </c>
      <c r="M87" s="325"/>
      <c r="N87" s="325"/>
      <c r="O87" s="407"/>
      <c r="P87" s="325"/>
      <c r="Q87" s="325"/>
    </row>
    <row r="88" spans="1:17" s="52" customFormat="1" ht="60">
      <c r="A88" s="217" t="s">
        <v>139</v>
      </c>
      <c r="B88" s="399">
        <v>41037100</v>
      </c>
      <c r="C88" s="262">
        <v>7400000</v>
      </c>
      <c r="D88" s="262">
        <v>2331000</v>
      </c>
      <c r="E88" s="255">
        <f t="shared" si="3"/>
        <v>31.5</v>
      </c>
      <c r="F88" s="262">
        <v>14700000</v>
      </c>
      <c r="G88" s="262"/>
      <c r="H88" s="307">
        <f>G88/F88*100</f>
        <v>0</v>
      </c>
      <c r="I88" s="262">
        <f t="shared" si="0"/>
        <v>22100000</v>
      </c>
      <c r="J88" s="262">
        <f t="shared" si="0"/>
        <v>2331000</v>
      </c>
      <c r="K88" s="255">
        <f t="shared" si="5"/>
        <v>10.547511312217194</v>
      </c>
      <c r="L88" s="360" t="b">
        <f t="shared" si="6"/>
        <v>1</v>
      </c>
      <c r="M88" s="325"/>
      <c r="N88" s="325"/>
      <c r="O88" s="407"/>
      <c r="P88" s="325"/>
      <c r="Q88" s="325"/>
    </row>
    <row r="89" spans="1:17" s="52" customFormat="1" ht="90">
      <c r="A89" s="217" t="s">
        <v>140</v>
      </c>
      <c r="B89" s="399">
        <v>41037900</v>
      </c>
      <c r="C89" s="262"/>
      <c r="D89" s="262"/>
      <c r="E89" s="255"/>
      <c r="F89" s="262">
        <v>4438900</v>
      </c>
      <c r="G89" s="262"/>
      <c r="H89" s="307">
        <f>G89/F89*100</f>
        <v>0</v>
      </c>
      <c r="I89" s="262">
        <f t="shared" si="0"/>
        <v>4438900</v>
      </c>
      <c r="J89" s="262"/>
      <c r="K89" s="255"/>
      <c r="L89" s="360" t="b">
        <f t="shared" si="6"/>
        <v>1</v>
      </c>
      <c r="M89" s="325"/>
      <c r="N89" s="325"/>
      <c r="O89" s="407"/>
      <c r="P89" s="325"/>
      <c r="Q89" s="325"/>
    </row>
    <row r="90" spans="1:17" s="52" customFormat="1" ht="75" hidden="1">
      <c r="A90" s="217" t="s">
        <v>141</v>
      </c>
      <c r="B90" s="409">
        <v>41038000</v>
      </c>
      <c r="C90" s="262"/>
      <c r="D90" s="262"/>
      <c r="E90" s="255" t="e">
        <f>D90/C90*100</f>
        <v>#DIV/0!</v>
      </c>
      <c r="F90" s="262"/>
      <c r="G90" s="262"/>
      <c r="H90" s="307"/>
      <c r="I90" s="262">
        <f t="shared" si="0"/>
        <v>0</v>
      </c>
      <c r="J90" s="262">
        <f t="shared" si="0"/>
        <v>0</v>
      </c>
      <c r="K90" s="255" t="e">
        <f t="shared" si="5"/>
        <v>#DIV/0!</v>
      </c>
      <c r="L90" s="360" t="b">
        <f t="shared" si="6"/>
        <v>1</v>
      </c>
      <c r="M90" s="325"/>
      <c r="N90" s="325"/>
      <c r="O90" s="407"/>
      <c r="P90" s="325"/>
      <c r="Q90" s="325"/>
    </row>
    <row r="91" spans="1:17" s="52" customFormat="1" ht="45" customHeight="1" thickBot="1">
      <c r="A91" s="410" t="s">
        <v>85</v>
      </c>
      <c r="B91" s="411">
        <v>43010000</v>
      </c>
      <c r="C91" s="358"/>
      <c r="D91" s="358"/>
      <c r="E91" s="359"/>
      <c r="F91" s="358">
        <v>197621900</v>
      </c>
      <c r="G91" s="358">
        <v>126361801.2</v>
      </c>
      <c r="H91" s="359">
        <f>G91/F91*100</f>
        <v>63.94119335964283</v>
      </c>
      <c r="I91" s="358">
        <f t="shared" si="0"/>
        <v>197621900</v>
      </c>
      <c r="J91" s="358">
        <f t="shared" si="0"/>
        <v>126361801.2</v>
      </c>
      <c r="K91" s="359">
        <f t="shared" si="5"/>
        <v>63.94119335964283</v>
      </c>
      <c r="L91" s="360" t="b">
        <f t="shared" si="6"/>
        <v>1</v>
      </c>
      <c r="M91" s="325"/>
      <c r="N91" s="325"/>
      <c r="O91" s="412"/>
      <c r="P91" s="325"/>
      <c r="Q91" s="325"/>
    </row>
    <row r="92" spans="1:17" s="42" customFormat="1" ht="24" customHeight="1" thickBot="1">
      <c r="A92" s="210" t="s">
        <v>36</v>
      </c>
      <c r="B92" s="211">
        <v>900104</v>
      </c>
      <c r="C92" s="212">
        <f>C43+C42</f>
        <v>3693377857</v>
      </c>
      <c r="D92" s="212">
        <f>D43+D42</f>
        <v>2702465608.97</v>
      </c>
      <c r="E92" s="213">
        <f>D92/C92*100</f>
        <v>73.17056942462737</v>
      </c>
      <c r="F92" s="212">
        <f>F43+F42+F91</f>
        <v>818646823</v>
      </c>
      <c r="G92" s="212">
        <f>G43+G42+G91</f>
        <v>471361122.21</v>
      </c>
      <c r="H92" s="213">
        <f>G92/F92*100</f>
        <v>57.578079944493965</v>
      </c>
      <c r="I92" s="212">
        <f t="shared" si="0"/>
        <v>4512024680</v>
      </c>
      <c r="J92" s="212">
        <f>D92+G92</f>
        <v>3173826731.18</v>
      </c>
      <c r="K92" s="213">
        <f t="shared" si="5"/>
        <v>70.34151974496736</v>
      </c>
      <c r="L92" s="360" t="b">
        <f t="shared" si="6"/>
        <v>1</v>
      </c>
      <c r="M92" s="413"/>
      <c r="N92" s="391"/>
      <c r="O92" s="391"/>
      <c r="P92" s="391"/>
      <c r="Q92" s="391"/>
    </row>
    <row r="93" spans="1:17" s="69" customFormat="1" ht="14.25" hidden="1">
      <c r="A93" s="414"/>
      <c r="B93" s="415"/>
      <c r="C93" s="416"/>
      <c r="D93" s="416"/>
      <c r="E93" s="416"/>
      <c r="F93" s="416"/>
      <c r="G93" s="416"/>
      <c r="H93" s="416"/>
      <c r="I93" s="416"/>
      <c r="J93" s="416"/>
      <c r="K93" s="417"/>
      <c r="L93" s="360" t="b">
        <f t="shared" si="6"/>
        <v>1</v>
      </c>
      <c r="M93" s="418"/>
      <c r="N93" s="418"/>
      <c r="O93" s="418"/>
      <c r="P93" s="418"/>
      <c r="Q93" s="418"/>
    </row>
    <row r="94" spans="1:17" s="52" customFormat="1" ht="18.75" customHeight="1" hidden="1">
      <c r="A94" s="475"/>
      <c r="B94" s="419"/>
      <c r="C94" s="477" t="s">
        <v>1</v>
      </c>
      <c r="D94" s="477"/>
      <c r="E94" s="477"/>
      <c r="F94" s="478" t="s">
        <v>66</v>
      </c>
      <c r="G94" s="479"/>
      <c r="H94" s="480"/>
      <c r="I94" s="481" t="s">
        <v>2</v>
      </c>
      <c r="J94" s="481"/>
      <c r="K94" s="481"/>
      <c r="L94" s="360" t="b">
        <f t="shared" si="6"/>
        <v>1</v>
      </c>
      <c r="M94" s="325"/>
      <c r="N94" s="325"/>
      <c r="O94" s="325"/>
      <c r="P94" s="325"/>
      <c r="Q94" s="325"/>
    </row>
    <row r="95" spans="1:17" s="52" customFormat="1" ht="15" hidden="1">
      <c r="A95" s="476"/>
      <c r="B95" s="419" t="s">
        <v>3</v>
      </c>
      <c r="C95" s="420" t="s">
        <v>4</v>
      </c>
      <c r="D95" s="421" t="s">
        <v>5</v>
      </c>
      <c r="E95" s="421" t="s">
        <v>6</v>
      </c>
      <c r="F95" s="421" t="s">
        <v>4</v>
      </c>
      <c r="G95" s="421" t="s">
        <v>5</v>
      </c>
      <c r="H95" s="421" t="s">
        <v>6</v>
      </c>
      <c r="I95" s="421" t="s">
        <v>4</v>
      </c>
      <c r="J95" s="421" t="s">
        <v>5</v>
      </c>
      <c r="K95" s="422" t="s">
        <v>6</v>
      </c>
      <c r="L95" s="360" t="e">
        <f t="shared" si="6"/>
        <v>#VALUE!</v>
      </c>
      <c r="M95" s="325"/>
      <c r="N95" s="325"/>
      <c r="O95" s="325"/>
      <c r="P95" s="325"/>
      <c r="Q95" s="325"/>
    </row>
    <row r="96" spans="1:17" s="21" customFormat="1" ht="15" customHeight="1" hidden="1">
      <c r="A96" s="476"/>
      <c r="B96" s="423" t="s">
        <v>7</v>
      </c>
      <c r="C96" s="424" t="s">
        <v>8</v>
      </c>
      <c r="D96" s="425"/>
      <c r="E96" s="425" t="s">
        <v>9</v>
      </c>
      <c r="F96" s="425" t="s">
        <v>10</v>
      </c>
      <c r="G96" s="425"/>
      <c r="H96" s="425" t="s">
        <v>9</v>
      </c>
      <c r="I96" s="425" t="s">
        <v>8</v>
      </c>
      <c r="J96" s="425"/>
      <c r="K96" s="426" t="s">
        <v>9</v>
      </c>
      <c r="L96" s="360" t="b">
        <f t="shared" si="6"/>
        <v>1</v>
      </c>
      <c r="M96" s="343"/>
      <c r="N96" s="343"/>
      <c r="O96" s="343"/>
      <c r="P96" s="343"/>
      <c r="Q96" s="343"/>
    </row>
    <row r="97" spans="1:17" s="21" customFormat="1" ht="13.5" customHeight="1" hidden="1">
      <c r="A97" s="476"/>
      <c r="B97" s="427" t="s">
        <v>72</v>
      </c>
      <c r="C97" s="428" t="s">
        <v>10</v>
      </c>
      <c r="D97" s="429"/>
      <c r="E97" s="429"/>
      <c r="F97" s="429"/>
      <c r="G97" s="429"/>
      <c r="H97" s="429"/>
      <c r="I97" s="429" t="s">
        <v>10</v>
      </c>
      <c r="J97" s="429"/>
      <c r="K97" s="430"/>
      <c r="L97" s="360" t="b">
        <f t="shared" si="6"/>
        <v>1</v>
      </c>
      <c r="M97" s="343"/>
      <c r="N97" s="343"/>
      <c r="O97" s="343"/>
      <c r="P97" s="343"/>
      <c r="Q97" s="343"/>
    </row>
    <row r="98" spans="1:17" s="35" customFormat="1" ht="14.25">
      <c r="A98" s="431" t="s">
        <v>37</v>
      </c>
      <c r="B98" s="432"/>
      <c r="C98" s="433"/>
      <c r="D98" s="433"/>
      <c r="E98" s="433"/>
      <c r="F98" s="433"/>
      <c r="G98" s="433"/>
      <c r="H98" s="433"/>
      <c r="I98" s="433"/>
      <c r="J98" s="433"/>
      <c r="K98" s="434"/>
      <c r="L98" s="385"/>
      <c r="M98" s="385"/>
      <c r="N98" s="385"/>
      <c r="O98" s="385"/>
      <c r="P98" s="385"/>
      <c r="Q98" s="385"/>
    </row>
    <row r="99" spans="1:17" s="21" customFormat="1" ht="15">
      <c r="A99" s="362" t="s">
        <v>38</v>
      </c>
      <c r="B99" s="435" t="s">
        <v>71</v>
      </c>
      <c r="C99" s="436">
        <v>28000000</v>
      </c>
      <c r="D99" s="306">
        <v>14898560.72</v>
      </c>
      <c r="E99" s="307">
        <f aca="true" t="shared" si="7" ref="E99:E111">D99/C99*100</f>
        <v>53.20914542857144</v>
      </c>
      <c r="F99" s="365">
        <v>150000</v>
      </c>
      <c r="G99" s="365"/>
      <c r="H99" s="307"/>
      <c r="I99" s="365">
        <f>C99+F99</f>
        <v>28150000</v>
      </c>
      <c r="J99" s="365">
        <f>D99+G99</f>
        <v>14898560.72</v>
      </c>
      <c r="K99" s="307">
        <f aca="true" t="shared" si="8" ref="K99:K108">J99/I99*100</f>
        <v>52.92561534635879</v>
      </c>
      <c r="L99" s="437">
        <f>D101+D102+D103+D105+D107</f>
        <v>1000010127.14</v>
      </c>
      <c r="M99" s="343">
        <f>L99/D129</f>
        <v>0.9636881029648977</v>
      </c>
      <c r="N99" s="343"/>
      <c r="O99" s="437" t="s">
        <v>175</v>
      </c>
      <c r="P99" s="437" t="s">
        <v>174</v>
      </c>
      <c r="Q99" s="343"/>
    </row>
    <row r="100" spans="1:17" s="21" customFormat="1" ht="15" hidden="1">
      <c r="A100" s="362" t="s">
        <v>39</v>
      </c>
      <c r="B100" s="435" t="s">
        <v>67</v>
      </c>
      <c r="C100" s="436"/>
      <c r="D100" s="306"/>
      <c r="E100" s="307" t="e">
        <f t="shared" si="7"/>
        <v>#DIV/0!</v>
      </c>
      <c r="F100" s="365"/>
      <c r="G100" s="365"/>
      <c r="H100" s="307"/>
      <c r="I100" s="365">
        <f aca="true" t="shared" si="9" ref="I100:J162">C100+F100</f>
        <v>0</v>
      </c>
      <c r="J100" s="365">
        <f t="shared" si="9"/>
        <v>0</v>
      </c>
      <c r="K100" s="307" t="e">
        <f t="shared" si="8"/>
        <v>#DIV/0!</v>
      </c>
      <c r="L100" s="343"/>
      <c r="M100" s="343"/>
      <c r="N100" s="343"/>
      <c r="O100" s="343"/>
      <c r="P100" s="343"/>
      <c r="Q100" s="343"/>
    </row>
    <row r="101" spans="1:17" s="21" customFormat="1" ht="15">
      <c r="A101" s="362" t="s">
        <v>40</v>
      </c>
      <c r="B101" s="435" t="s">
        <v>68</v>
      </c>
      <c r="C101" s="436">
        <v>425334000</v>
      </c>
      <c r="D101" s="306">
        <v>255836321.9</v>
      </c>
      <c r="E101" s="307">
        <f t="shared" si="7"/>
        <v>60.14951118415175</v>
      </c>
      <c r="F101" s="365">
        <v>7811800</v>
      </c>
      <c r="G101" s="365">
        <v>9720721.35</v>
      </c>
      <c r="H101" s="307">
        <f>G101/F101*100</f>
        <v>124.43638277989709</v>
      </c>
      <c r="I101" s="365">
        <f t="shared" si="9"/>
        <v>433145800</v>
      </c>
      <c r="J101" s="365">
        <f t="shared" si="9"/>
        <v>265557043.25</v>
      </c>
      <c r="K101" s="307">
        <f t="shared" si="8"/>
        <v>61.30892721342328</v>
      </c>
      <c r="L101" s="343">
        <f>D101/D129</f>
        <v>0.2465439229365042</v>
      </c>
      <c r="M101" s="343">
        <v>90215681</v>
      </c>
      <c r="N101" s="343">
        <f>M101/D101</f>
        <v>0.35263046439224155</v>
      </c>
      <c r="O101" s="343">
        <f>63606306+22744081</f>
        <v>86350387</v>
      </c>
      <c r="P101" s="343">
        <f>52881139+19304693</f>
        <v>72185832</v>
      </c>
      <c r="Q101" s="343">
        <f>O101-P101</f>
        <v>14164555</v>
      </c>
    </row>
    <row r="102" spans="1:17" s="21" customFormat="1" ht="15">
      <c r="A102" s="362" t="s">
        <v>41</v>
      </c>
      <c r="B102" s="435" t="s">
        <v>69</v>
      </c>
      <c r="C102" s="306">
        <v>785984400</v>
      </c>
      <c r="D102" s="306">
        <v>538348708.77</v>
      </c>
      <c r="E102" s="307">
        <f t="shared" si="7"/>
        <v>68.49356154778644</v>
      </c>
      <c r="F102" s="365">
        <v>23848300</v>
      </c>
      <c r="G102" s="365">
        <v>39403621.89</v>
      </c>
      <c r="H102" s="307">
        <f>G102/F102*100</f>
        <v>165.22612467136022</v>
      </c>
      <c r="I102" s="365">
        <f t="shared" si="9"/>
        <v>809832700</v>
      </c>
      <c r="J102" s="365">
        <f t="shared" si="9"/>
        <v>577752330.66</v>
      </c>
      <c r="K102" s="307">
        <f t="shared" si="8"/>
        <v>71.34218347320378</v>
      </c>
      <c r="L102" s="343">
        <f>D102/D129</f>
        <v>0.5187949919786484</v>
      </c>
      <c r="M102" s="343">
        <v>191829807</v>
      </c>
      <c r="N102" s="343">
        <f>M102/D102</f>
        <v>0.35633002155477617</v>
      </c>
      <c r="O102" s="343"/>
      <c r="P102" s="343"/>
      <c r="Q102" s="343">
        <f>O101/P101</f>
        <v>1.1962234777594585</v>
      </c>
    </row>
    <row r="103" spans="1:17" s="21" customFormat="1" ht="15">
      <c r="A103" s="362" t="s">
        <v>42</v>
      </c>
      <c r="B103" s="435" t="s">
        <v>70</v>
      </c>
      <c r="C103" s="306">
        <v>188060700</v>
      </c>
      <c r="D103" s="306">
        <v>113056860.98</v>
      </c>
      <c r="E103" s="307">
        <f t="shared" si="7"/>
        <v>60.11721799397748</v>
      </c>
      <c r="F103" s="365">
        <v>21469223</v>
      </c>
      <c r="G103" s="365">
        <v>19909141.74</v>
      </c>
      <c r="H103" s="307">
        <f>G103/F103*100</f>
        <v>92.73340604827663</v>
      </c>
      <c r="I103" s="365">
        <f t="shared" si="9"/>
        <v>209529923</v>
      </c>
      <c r="J103" s="365">
        <f t="shared" si="9"/>
        <v>132966002.72</v>
      </c>
      <c r="K103" s="307">
        <f t="shared" si="8"/>
        <v>63.459195143215894</v>
      </c>
      <c r="L103" s="343">
        <f>D103/D129</f>
        <v>0.10895044852853707</v>
      </c>
      <c r="M103" s="343">
        <v>38995379</v>
      </c>
      <c r="N103" s="343">
        <f>M103/D103</f>
        <v>0.34491828856718715</v>
      </c>
      <c r="O103" s="343"/>
      <c r="P103" s="343"/>
      <c r="Q103" s="343"/>
    </row>
    <row r="104" spans="1:17" s="21" customFormat="1" ht="15">
      <c r="A104" s="362" t="s">
        <v>43</v>
      </c>
      <c r="B104" s="438">
        <v>100000</v>
      </c>
      <c r="C104" s="306">
        <v>42530000</v>
      </c>
      <c r="D104" s="306">
        <v>11568238.08</v>
      </c>
      <c r="E104" s="307">
        <f t="shared" si="7"/>
        <v>27.200183588055495</v>
      </c>
      <c r="F104" s="365">
        <v>62317179</v>
      </c>
      <c r="G104" s="365">
        <v>25956974.5</v>
      </c>
      <c r="H104" s="307">
        <f>G104/F104*100</f>
        <v>41.652999889484725</v>
      </c>
      <c r="I104" s="365">
        <f t="shared" si="9"/>
        <v>104847179</v>
      </c>
      <c r="J104" s="365">
        <f t="shared" si="9"/>
        <v>37525212.58</v>
      </c>
      <c r="K104" s="307">
        <f t="shared" si="8"/>
        <v>35.790388389944184</v>
      </c>
      <c r="L104" s="343"/>
      <c r="M104" s="343"/>
      <c r="N104" s="343">
        <f>M104/D104</f>
        <v>0</v>
      </c>
      <c r="O104" s="343"/>
      <c r="P104" s="343"/>
      <c r="Q104" s="343"/>
    </row>
    <row r="105" spans="1:17" s="21" customFormat="1" ht="15">
      <c r="A105" s="362" t="s">
        <v>44</v>
      </c>
      <c r="B105" s="438">
        <v>110000</v>
      </c>
      <c r="C105" s="306">
        <v>84342600</v>
      </c>
      <c r="D105" s="306">
        <v>54795404.89</v>
      </c>
      <c r="E105" s="307">
        <f t="shared" si="7"/>
        <v>64.96764966932489</v>
      </c>
      <c r="F105" s="365">
        <v>955000</v>
      </c>
      <c r="G105" s="365">
        <v>606027.81</v>
      </c>
      <c r="H105" s="307">
        <f>G105/F105*100</f>
        <v>63.458409424083776</v>
      </c>
      <c r="I105" s="365">
        <f t="shared" si="9"/>
        <v>85297600</v>
      </c>
      <c r="J105" s="365">
        <f t="shared" si="9"/>
        <v>55401432.7</v>
      </c>
      <c r="K105" s="307">
        <f t="shared" si="8"/>
        <v>64.95075207274297</v>
      </c>
      <c r="L105" s="343">
        <f>D105/D129</f>
        <v>0.0528051450245412</v>
      </c>
      <c r="M105" s="343">
        <f>18223224</f>
        <v>18223224</v>
      </c>
      <c r="N105" s="343">
        <f>M105/D105</f>
        <v>0.33256847059680517</v>
      </c>
      <c r="O105" s="343"/>
      <c r="P105" s="343"/>
      <c r="Q105" s="343"/>
    </row>
    <row r="106" spans="1:17" s="21" customFormat="1" ht="15.75" customHeight="1">
      <c r="A106" s="362" t="s">
        <v>45</v>
      </c>
      <c r="B106" s="438">
        <v>120000</v>
      </c>
      <c r="C106" s="306">
        <v>9222300</v>
      </c>
      <c r="D106" s="306">
        <v>4620417.56</v>
      </c>
      <c r="E106" s="307">
        <f t="shared" si="7"/>
        <v>50.10049076694534</v>
      </c>
      <c r="F106" s="365"/>
      <c r="G106" s="365"/>
      <c r="H106" s="307"/>
      <c r="I106" s="365">
        <f t="shared" si="9"/>
        <v>9222300</v>
      </c>
      <c r="J106" s="365">
        <f t="shared" si="9"/>
        <v>4620417.56</v>
      </c>
      <c r="K106" s="307">
        <f t="shared" si="8"/>
        <v>50.10049076694534</v>
      </c>
      <c r="L106" s="343"/>
      <c r="M106" s="343"/>
      <c r="N106" s="343"/>
      <c r="O106" s="343"/>
      <c r="P106" s="343"/>
      <c r="Q106" s="343"/>
    </row>
    <row r="107" spans="1:17" s="21" customFormat="1" ht="15">
      <c r="A107" s="362" t="s">
        <v>46</v>
      </c>
      <c r="B107" s="438">
        <v>130000</v>
      </c>
      <c r="C107" s="306">
        <v>51481500</v>
      </c>
      <c r="D107" s="306">
        <v>37972830.6</v>
      </c>
      <c r="E107" s="307">
        <f t="shared" si="7"/>
        <v>73.76014801433524</v>
      </c>
      <c r="F107" s="365"/>
      <c r="G107" s="365">
        <v>83600.89</v>
      </c>
      <c r="H107" s="307"/>
      <c r="I107" s="365">
        <f t="shared" si="9"/>
        <v>51481500</v>
      </c>
      <c r="J107" s="365">
        <f t="shared" si="9"/>
        <v>38056431.49</v>
      </c>
      <c r="K107" s="307">
        <f t="shared" si="8"/>
        <v>73.92253817390714</v>
      </c>
      <c r="L107" s="343">
        <f>D107/D129</f>
        <v>0.036593594496666854</v>
      </c>
      <c r="M107" s="343">
        <v>15096232</v>
      </c>
      <c r="N107" s="343">
        <f>M107/D107</f>
        <v>0.39755350763869574</v>
      </c>
      <c r="O107" s="343"/>
      <c r="P107" s="343"/>
      <c r="Q107" s="343"/>
    </row>
    <row r="108" spans="1:17" s="21" customFormat="1" ht="15">
      <c r="A108" s="362" t="s">
        <v>47</v>
      </c>
      <c r="B108" s="438">
        <v>150000</v>
      </c>
      <c r="C108" s="306">
        <v>1500000</v>
      </c>
      <c r="D108" s="306">
        <v>100000</v>
      </c>
      <c r="E108" s="307">
        <f t="shared" si="7"/>
        <v>6.666666666666667</v>
      </c>
      <c r="F108" s="365">
        <v>220049800</v>
      </c>
      <c r="G108" s="365">
        <v>63121035.29</v>
      </c>
      <c r="H108" s="307">
        <f>G108/F108*100</f>
        <v>28.684886462064497</v>
      </c>
      <c r="I108" s="365">
        <f t="shared" si="9"/>
        <v>221549800</v>
      </c>
      <c r="J108" s="365">
        <f t="shared" si="9"/>
        <v>63221035.29</v>
      </c>
      <c r="K108" s="307">
        <f t="shared" si="8"/>
        <v>28.535812395226717</v>
      </c>
      <c r="L108" s="343"/>
      <c r="M108" s="343"/>
      <c r="N108" s="343"/>
      <c r="O108" s="343"/>
      <c r="P108" s="343"/>
      <c r="Q108" s="343"/>
    </row>
    <row r="109" spans="1:17" s="21" customFormat="1" ht="30" hidden="1">
      <c r="A109" s="362" t="s">
        <v>74</v>
      </c>
      <c r="B109" s="438">
        <v>160000</v>
      </c>
      <c r="C109" s="306"/>
      <c r="D109" s="306"/>
      <c r="E109" s="307" t="e">
        <f t="shared" si="7"/>
        <v>#DIV/0!</v>
      </c>
      <c r="F109" s="365"/>
      <c r="G109" s="365"/>
      <c r="H109" s="307"/>
      <c r="I109" s="365">
        <f t="shared" si="9"/>
        <v>0</v>
      </c>
      <c r="J109" s="365"/>
      <c r="K109" s="307"/>
      <c r="L109" s="343"/>
      <c r="M109" s="343"/>
      <c r="N109" s="343"/>
      <c r="O109" s="343"/>
      <c r="P109" s="343"/>
      <c r="Q109" s="343"/>
    </row>
    <row r="110" spans="1:17" s="21" customFormat="1" ht="33.75" customHeight="1">
      <c r="A110" s="362" t="s">
        <v>196</v>
      </c>
      <c r="B110" s="438">
        <v>160000</v>
      </c>
      <c r="C110" s="306">
        <v>1300000</v>
      </c>
      <c r="D110" s="306"/>
      <c r="E110" s="307"/>
      <c r="F110" s="365"/>
      <c r="G110" s="365"/>
      <c r="H110" s="307"/>
      <c r="I110" s="365">
        <f>C110+F110</f>
        <v>1300000</v>
      </c>
      <c r="J110" s="365"/>
      <c r="K110" s="307"/>
      <c r="L110" s="343"/>
      <c r="M110" s="343"/>
      <c r="N110" s="343"/>
      <c r="O110" s="343"/>
      <c r="P110" s="343"/>
      <c r="Q110" s="343"/>
    </row>
    <row r="111" spans="1:17" s="21" customFormat="1" ht="30">
      <c r="A111" s="362" t="s">
        <v>48</v>
      </c>
      <c r="B111" s="438">
        <v>170000</v>
      </c>
      <c r="C111" s="306">
        <v>2429500</v>
      </c>
      <c r="D111" s="306">
        <v>1537809</v>
      </c>
      <c r="E111" s="307">
        <f t="shared" si="7"/>
        <v>63.29734513274337</v>
      </c>
      <c r="F111" s="365">
        <v>58390000</v>
      </c>
      <c r="G111" s="365">
        <v>46884874.84</v>
      </c>
      <c r="H111" s="307">
        <f>G111/F111*100</f>
        <v>80.29606925843467</v>
      </c>
      <c r="I111" s="365">
        <f t="shared" si="9"/>
        <v>60819500</v>
      </c>
      <c r="J111" s="365">
        <f t="shared" si="9"/>
        <v>48422683.84</v>
      </c>
      <c r="K111" s="307">
        <f>J111/I111*100</f>
        <v>79.61703703581911</v>
      </c>
      <c r="L111" s="437">
        <f>F117+F121</f>
        <v>10869712</v>
      </c>
      <c r="M111" s="437">
        <f>G120+G121</f>
        <v>5471023.17</v>
      </c>
      <c r="N111" s="343"/>
      <c r="O111" s="343"/>
      <c r="P111" s="343"/>
      <c r="Q111" s="343"/>
    </row>
    <row r="112" spans="1:17" s="21" customFormat="1" ht="28.5" customHeight="1">
      <c r="A112" s="362" t="s">
        <v>49</v>
      </c>
      <c r="B112" s="438">
        <v>180000</v>
      </c>
      <c r="C112" s="306">
        <v>10946633</v>
      </c>
      <c r="D112" s="306">
        <v>3748514.57</v>
      </c>
      <c r="E112" s="307">
        <f>D112/C112*100</f>
        <v>34.24353926910676</v>
      </c>
      <c r="F112" s="365">
        <v>20378000</v>
      </c>
      <c r="G112" s="365">
        <v>2052206.03</v>
      </c>
      <c r="H112" s="307">
        <f>G112/F112*100</f>
        <v>10.07069403278045</v>
      </c>
      <c r="I112" s="365">
        <f t="shared" si="9"/>
        <v>31324633</v>
      </c>
      <c r="J112" s="365">
        <f t="shared" si="9"/>
        <v>5800720.6</v>
      </c>
      <c r="K112" s="307">
        <f>J112/I112*100</f>
        <v>18.5180800043212</v>
      </c>
      <c r="L112" s="343"/>
      <c r="M112" s="343">
        <f>M111/L111</f>
        <v>0.5033273347076721</v>
      </c>
      <c r="N112" s="343"/>
      <c r="O112" s="343"/>
      <c r="P112" s="343"/>
      <c r="Q112" s="343"/>
    </row>
    <row r="113" spans="1:17" s="21" customFormat="1" ht="15" hidden="1">
      <c r="A113" s="362" t="s">
        <v>75</v>
      </c>
      <c r="B113" s="438">
        <v>200200</v>
      </c>
      <c r="C113" s="306"/>
      <c r="D113" s="306"/>
      <c r="E113" s="307"/>
      <c r="F113" s="365"/>
      <c r="G113" s="365"/>
      <c r="H113" s="307" t="e">
        <f>G113/F113*100</f>
        <v>#DIV/0!</v>
      </c>
      <c r="I113" s="365">
        <f t="shared" si="9"/>
        <v>0</v>
      </c>
      <c r="J113" s="365">
        <f t="shared" si="9"/>
        <v>0</v>
      </c>
      <c r="K113" s="307" t="e">
        <f>J113/I113*100</f>
        <v>#DIV/0!</v>
      </c>
      <c r="L113" s="343"/>
      <c r="M113" s="343"/>
      <c r="N113" s="343"/>
      <c r="O113" s="343"/>
      <c r="P113" s="343"/>
      <c r="Q113" s="343"/>
    </row>
    <row r="114" spans="1:17" s="21" customFormat="1" ht="30" hidden="1">
      <c r="A114" s="362" t="s">
        <v>50</v>
      </c>
      <c r="B114" s="438">
        <v>210000</v>
      </c>
      <c r="C114" s="306"/>
      <c r="D114" s="306"/>
      <c r="E114" s="307" t="e">
        <f>D114/C114*100</f>
        <v>#DIV/0!</v>
      </c>
      <c r="F114" s="306"/>
      <c r="G114" s="306"/>
      <c r="H114" s="307"/>
      <c r="I114" s="365">
        <f t="shared" si="9"/>
        <v>0</v>
      </c>
      <c r="J114" s="365">
        <f t="shared" si="9"/>
        <v>0</v>
      </c>
      <c r="K114" s="307" t="e">
        <f>J114/I114*100</f>
        <v>#DIV/0!</v>
      </c>
      <c r="L114" s="343"/>
      <c r="M114" s="343"/>
      <c r="N114" s="343"/>
      <c r="O114" s="343"/>
      <c r="P114" s="343"/>
      <c r="Q114" s="343"/>
    </row>
    <row r="115" spans="1:17" s="21" customFormat="1" ht="15" hidden="1">
      <c r="A115" s="362" t="s">
        <v>51</v>
      </c>
      <c r="B115" s="438">
        <v>230000</v>
      </c>
      <c r="C115" s="306"/>
      <c r="D115" s="306"/>
      <c r="E115" s="307" t="e">
        <f>D115/C115*100</f>
        <v>#DIV/0!</v>
      </c>
      <c r="F115" s="306"/>
      <c r="G115" s="306"/>
      <c r="H115" s="307"/>
      <c r="I115" s="365">
        <f t="shared" si="9"/>
        <v>0</v>
      </c>
      <c r="J115" s="365">
        <f t="shared" si="9"/>
        <v>0</v>
      </c>
      <c r="K115" s="307" t="e">
        <f aca="true" t="shared" si="10" ref="K115:K122">J115/I115*100</f>
        <v>#DIV/0!</v>
      </c>
      <c r="L115" s="343"/>
      <c r="M115" s="343"/>
      <c r="N115" s="343"/>
      <c r="O115" s="343"/>
      <c r="P115" s="343"/>
      <c r="Q115" s="343"/>
    </row>
    <row r="116" spans="1:17" s="21" customFormat="1" ht="30">
      <c r="A116" s="362" t="s">
        <v>50</v>
      </c>
      <c r="B116" s="438">
        <v>210000</v>
      </c>
      <c r="C116" s="306">
        <v>1775000</v>
      </c>
      <c r="D116" s="306">
        <v>1031515.76</v>
      </c>
      <c r="E116" s="307">
        <f>D116/C116*100</f>
        <v>58.11356394366197</v>
      </c>
      <c r="F116" s="306"/>
      <c r="G116" s="306"/>
      <c r="H116" s="307"/>
      <c r="I116" s="365">
        <f>C116+F116</f>
        <v>1775000</v>
      </c>
      <c r="J116" s="365">
        <f>D116+G116</f>
        <v>1031515.76</v>
      </c>
      <c r="K116" s="307">
        <f>J116/I116*100</f>
        <v>58.11356394366197</v>
      </c>
      <c r="L116" s="343"/>
      <c r="M116" s="343"/>
      <c r="N116" s="343"/>
      <c r="O116" s="343"/>
      <c r="P116" s="343"/>
      <c r="Q116" s="343"/>
    </row>
    <row r="117" spans="1:17" s="21" customFormat="1" ht="30">
      <c r="A117" s="362" t="s">
        <v>52</v>
      </c>
      <c r="B117" s="438">
        <v>240601</v>
      </c>
      <c r="C117" s="306"/>
      <c r="D117" s="306"/>
      <c r="E117" s="307"/>
      <c r="F117" s="306">
        <v>4837632</v>
      </c>
      <c r="G117" s="306">
        <v>1003872.28</v>
      </c>
      <c r="H117" s="307">
        <f aca="true" t="shared" si="11" ref="H117:H122">G117/F117*100</f>
        <v>20.751315519659205</v>
      </c>
      <c r="I117" s="365">
        <f t="shared" si="9"/>
        <v>4837632</v>
      </c>
      <c r="J117" s="365">
        <f>D117+G117</f>
        <v>1003872.28</v>
      </c>
      <c r="K117" s="307">
        <f t="shared" si="10"/>
        <v>20.751315519659205</v>
      </c>
      <c r="L117" s="343"/>
      <c r="M117" s="343"/>
      <c r="N117" s="343"/>
      <c r="O117" s="343"/>
      <c r="P117" s="343"/>
      <c r="Q117" s="343"/>
    </row>
    <row r="118" spans="1:17" s="21" customFormat="1" ht="15">
      <c r="A118" s="362" t="s">
        <v>53</v>
      </c>
      <c r="B118" s="438">
        <v>240602</v>
      </c>
      <c r="C118" s="306"/>
      <c r="D118" s="306"/>
      <c r="E118" s="307"/>
      <c r="F118" s="306">
        <v>21682000</v>
      </c>
      <c r="G118" s="306">
        <v>20041281.64</v>
      </c>
      <c r="H118" s="307">
        <f t="shared" si="11"/>
        <v>92.43280896596255</v>
      </c>
      <c r="I118" s="365">
        <f t="shared" si="9"/>
        <v>21682000</v>
      </c>
      <c r="J118" s="365">
        <f t="shared" si="9"/>
        <v>20041281.64</v>
      </c>
      <c r="K118" s="307">
        <f t="shared" si="10"/>
        <v>92.43280896596255</v>
      </c>
      <c r="L118" s="343"/>
      <c r="M118" s="343"/>
      <c r="N118" s="343"/>
      <c r="O118" s="343"/>
      <c r="P118" s="343"/>
      <c r="Q118" s="343"/>
    </row>
    <row r="119" spans="1:17" s="21" customFormat="1" ht="30">
      <c r="A119" s="362" t="s">
        <v>111</v>
      </c>
      <c r="B119" s="438">
        <v>240603</v>
      </c>
      <c r="C119" s="306"/>
      <c r="D119" s="306"/>
      <c r="E119" s="307"/>
      <c r="F119" s="306">
        <v>21752788</v>
      </c>
      <c r="G119" s="306">
        <v>7613982.79</v>
      </c>
      <c r="H119" s="307">
        <f t="shared" si="11"/>
        <v>35.00233068974883</v>
      </c>
      <c r="I119" s="365">
        <f t="shared" si="9"/>
        <v>21752788</v>
      </c>
      <c r="J119" s="365">
        <f t="shared" si="9"/>
        <v>7613982.79</v>
      </c>
      <c r="K119" s="307">
        <f t="shared" si="10"/>
        <v>35.00233068974883</v>
      </c>
      <c r="L119" s="343"/>
      <c r="M119" s="343"/>
      <c r="N119" s="343"/>
      <c r="O119" s="343"/>
      <c r="P119" s="343"/>
      <c r="Q119" s="343"/>
    </row>
    <row r="120" spans="1:17" s="21" customFormat="1" ht="30">
      <c r="A120" s="362" t="s">
        <v>110</v>
      </c>
      <c r="B120" s="438">
        <v>240604</v>
      </c>
      <c r="C120" s="306"/>
      <c r="D120" s="306"/>
      <c r="E120" s="307"/>
      <c r="F120" s="306">
        <v>2155500</v>
      </c>
      <c r="G120" s="306">
        <v>695836.09</v>
      </c>
      <c r="H120" s="307">
        <f t="shared" si="11"/>
        <v>32.281887729065176</v>
      </c>
      <c r="I120" s="365">
        <f t="shared" si="9"/>
        <v>2155500</v>
      </c>
      <c r="J120" s="365">
        <f t="shared" si="9"/>
        <v>695836.09</v>
      </c>
      <c r="K120" s="307">
        <f t="shared" si="10"/>
        <v>32.281887729065176</v>
      </c>
      <c r="L120" s="442" t="s">
        <v>175</v>
      </c>
      <c r="M120" s="442" t="s">
        <v>188</v>
      </c>
      <c r="N120" s="343"/>
      <c r="O120" s="343"/>
      <c r="P120" s="343"/>
      <c r="Q120" s="343"/>
    </row>
    <row r="121" spans="1:17" s="21" customFormat="1" ht="15">
      <c r="A121" s="362" t="s">
        <v>56</v>
      </c>
      <c r="B121" s="438">
        <v>240605</v>
      </c>
      <c r="C121" s="306"/>
      <c r="D121" s="306"/>
      <c r="E121" s="307"/>
      <c r="F121" s="306">
        <v>6032080</v>
      </c>
      <c r="G121" s="306">
        <v>4775187.08</v>
      </c>
      <c r="H121" s="307">
        <f t="shared" si="11"/>
        <v>79.16319213273033</v>
      </c>
      <c r="I121" s="365">
        <f t="shared" si="9"/>
        <v>6032080</v>
      </c>
      <c r="J121" s="365">
        <f t="shared" si="9"/>
        <v>4775187.08</v>
      </c>
      <c r="K121" s="307">
        <f t="shared" si="10"/>
        <v>79.16319213273033</v>
      </c>
      <c r="L121" s="442">
        <v>86350.4</v>
      </c>
      <c r="M121" s="442">
        <v>131082.7</v>
      </c>
      <c r="N121" s="343"/>
      <c r="O121" s="343"/>
      <c r="P121" s="343"/>
      <c r="Q121" s="343"/>
    </row>
    <row r="122" spans="1:17" s="21" customFormat="1" ht="30" hidden="1">
      <c r="A122" s="362" t="s">
        <v>57</v>
      </c>
      <c r="B122" s="438">
        <v>240900</v>
      </c>
      <c r="C122" s="306"/>
      <c r="D122" s="306"/>
      <c r="E122" s="307" t="e">
        <f>D122/C122*100</f>
        <v>#DIV/0!</v>
      </c>
      <c r="F122" s="306"/>
      <c r="G122" s="306"/>
      <c r="H122" s="307" t="e">
        <f t="shared" si="11"/>
        <v>#DIV/0!</v>
      </c>
      <c r="I122" s="365">
        <f t="shared" si="9"/>
        <v>0</v>
      </c>
      <c r="J122" s="365">
        <f t="shared" si="9"/>
        <v>0</v>
      </c>
      <c r="K122" s="307" t="e">
        <f t="shared" si="10"/>
        <v>#DIV/0!</v>
      </c>
      <c r="L122" s="343"/>
      <c r="M122" s="343"/>
      <c r="N122" s="343"/>
      <c r="O122" s="343"/>
      <c r="P122" s="343"/>
      <c r="Q122" s="343"/>
    </row>
    <row r="123" spans="1:17" s="55" customFormat="1" ht="15">
      <c r="A123" s="362" t="s">
        <v>58</v>
      </c>
      <c r="B123" s="438">
        <v>250102</v>
      </c>
      <c r="C123" s="306">
        <v>10000000</v>
      </c>
      <c r="D123" s="306"/>
      <c r="E123" s="307"/>
      <c r="F123" s="439"/>
      <c r="G123" s="439"/>
      <c r="H123" s="307"/>
      <c r="I123" s="365">
        <f t="shared" si="9"/>
        <v>10000000</v>
      </c>
      <c r="J123" s="365"/>
      <c r="K123" s="307"/>
      <c r="L123" s="440"/>
      <c r="M123" s="440"/>
      <c r="N123" s="440"/>
      <c r="O123" s="440"/>
      <c r="P123" s="440"/>
      <c r="Q123" s="440"/>
    </row>
    <row r="124" spans="1:17" s="55" customFormat="1" ht="45" hidden="1">
      <c r="A124" s="362" t="s">
        <v>96</v>
      </c>
      <c r="B124" s="438">
        <v>250203</v>
      </c>
      <c r="C124" s="306"/>
      <c r="D124" s="306"/>
      <c r="E124" s="307" t="e">
        <f>D124/C124*100</f>
        <v>#DIV/0!</v>
      </c>
      <c r="F124" s="439"/>
      <c r="G124" s="439"/>
      <c r="H124" s="307"/>
      <c r="I124" s="365">
        <f t="shared" si="9"/>
        <v>0</v>
      </c>
      <c r="J124" s="365">
        <f t="shared" si="9"/>
        <v>0</v>
      </c>
      <c r="K124" s="307" t="e">
        <f>J124/I124*100</f>
        <v>#DIV/0!</v>
      </c>
      <c r="L124" s="440"/>
      <c r="M124" s="440"/>
      <c r="N124" s="440"/>
      <c r="O124" s="440"/>
      <c r="P124" s="440"/>
      <c r="Q124" s="440"/>
    </row>
    <row r="125" spans="1:17" s="55" customFormat="1" ht="30" hidden="1">
      <c r="A125" s="362" t="s">
        <v>117</v>
      </c>
      <c r="B125" s="438">
        <v>250309</v>
      </c>
      <c r="C125" s="439"/>
      <c r="D125" s="439"/>
      <c r="E125" s="307" t="e">
        <f>D125/C125*100</f>
        <v>#DIV/0!</v>
      </c>
      <c r="F125" s="306"/>
      <c r="G125" s="306"/>
      <c r="H125" s="307"/>
      <c r="I125" s="365">
        <f t="shared" si="9"/>
        <v>0</v>
      </c>
      <c r="J125" s="365">
        <f t="shared" si="9"/>
        <v>0</v>
      </c>
      <c r="K125" s="307" t="e">
        <f>J125/I125*100</f>
        <v>#DIV/0!</v>
      </c>
      <c r="L125" s="440"/>
      <c r="M125" s="440"/>
      <c r="N125" s="440"/>
      <c r="O125" s="441"/>
      <c r="P125" s="440"/>
      <c r="Q125" s="440"/>
    </row>
    <row r="126" spans="1:17" s="55" customFormat="1" ht="15">
      <c r="A126" s="362" t="s">
        <v>59</v>
      </c>
      <c r="B126" s="438">
        <v>250404</v>
      </c>
      <c r="C126" s="306">
        <v>380000</v>
      </c>
      <c r="D126" s="306">
        <v>175460.09</v>
      </c>
      <c r="E126" s="307">
        <f>D126/C126*100</f>
        <v>46.17370789473684</v>
      </c>
      <c r="F126" s="306"/>
      <c r="G126" s="306"/>
      <c r="H126" s="307"/>
      <c r="I126" s="365">
        <f>C126+F126</f>
        <v>380000</v>
      </c>
      <c r="J126" s="365">
        <f>D126+G126</f>
        <v>175460.09</v>
      </c>
      <c r="K126" s="307">
        <f>J126/I126*100</f>
        <v>46.17370789473684</v>
      </c>
      <c r="L126" s="440"/>
      <c r="M126" s="440"/>
      <c r="N126" s="440"/>
      <c r="O126" s="441"/>
      <c r="P126" s="440"/>
      <c r="Q126" s="440"/>
    </row>
    <row r="127" spans="1:17" s="55" customFormat="1" ht="150.75" thickBot="1">
      <c r="A127" s="362" t="s">
        <v>193</v>
      </c>
      <c r="B127" s="438">
        <v>250915</v>
      </c>
      <c r="C127" s="306"/>
      <c r="D127" s="306"/>
      <c r="E127" s="307"/>
      <c r="F127" s="306">
        <v>8316000</v>
      </c>
      <c r="G127" s="306"/>
      <c r="H127" s="307"/>
      <c r="I127" s="365">
        <f t="shared" si="9"/>
        <v>8316000</v>
      </c>
      <c r="J127" s="365"/>
      <c r="K127" s="307"/>
      <c r="L127" s="440"/>
      <c r="M127" s="440"/>
      <c r="N127" s="440"/>
      <c r="O127" s="440"/>
      <c r="P127" s="440"/>
      <c r="Q127" s="440"/>
    </row>
    <row r="128" spans="1:17" s="21" customFormat="1" ht="15" hidden="1">
      <c r="A128" s="362" t="s">
        <v>60</v>
      </c>
      <c r="B128" s="438">
        <v>250904</v>
      </c>
      <c r="C128" s="306"/>
      <c r="D128" s="306"/>
      <c r="E128" s="307"/>
      <c r="F128" s="306"/>
      <c r="G128" s="306"/>
      <c r="H128" s="307"/>
      <c r="I128" s="365"/>
      <c r="J128" s="365">
        <f>D128+G128</f>
        <v>0</v>
      </c>
      <c r="K128" s="307"/>
      <c r="L128" s="343"/>
      <c r="M128" s="343"/>
      <c r="N128" s="343"/>
      <c r="O128" s="343"/>
      <c r="P128" s="343"/>
      <c r="Q128" s="343"/>
    </row>
    <row r="129" spans="1:11" s="56" customFormat="1" ht="15" thickBot="1">
      <c r="A129" s="198" t="s">
        <v>61</v>
      </c>
      <c r="B129" s="158">
        <v>900201</v>
      </c>
      <c r="C129" s="444">
        <f>C123++C122+C121+C120+C119+C118+C117+C115+C114+C112+C111+C108+C107+C106+C105+C104+C103+C102+C101+C100+C99+C124+C127+C128+C109+C125+C116+C126+C110</f>
        <v>1643286633</v>
      </c>
      <c r="D129" s="444">
        <f>D123++D122+D121+D120+D119+D118+D117+D115+D114+D112+D111+D108+D107+D106+D105+D104+D103+D102+D101+D100+D99+D124+D127+D128+D109+D125+D116+D126+D110</f>
        <v>1037690642.9200001</v>
      </c>
      <c r="E129" s="445">
        <f>D129/C129*100</f>
        <v>63.14726975083963</v>
      </c>
      <c r="F129" s="444">
        <f>F123++F122+F121+F120+F119+F118+F117+F115+F114+F112+F111+F108+F107+F106+F105+F104+F103+F102+F101+F100+F99+F124+F127+F128+F109+F125+F116+F126+F110</f>
        <v>480145302</v>
      </c>
      <c r="G129" s="444">
        <f>G123++G122+G121+G120+G119+G118+G117+G115+G114+G112+G111+G108+G107+G106+G105+G104+G103+G102+G101+G100+G99+G124+G127+G128+G109+G125+G116+G126+G110</f>
        <v>241868364.22</v>
      </c>
      <c r="H129" s="445">
        <f>G129/F129*100</f>
        <v>50.37399370826292</v>
      </c>
      <c r="I129" s="446">
        <f t="shared" si="9"/>
        <v>2123431935</v>
      </c>
      <c r="J129" s="446">
        <f t="shared" si="9"/>
        <v>1279559007.14</v>
      </c>
      <c r="K129" s="445">
        <f aca="true" t="shared" si="12" ref="K129:K162">J129/I129*100</f>
        <v>60.25900741386373</v>
      </c>
    </row>
    <row r="130" spans="1:11" s="43" customFormat="1" ht="14.25">
      <c r="A130" s="163" t="s">
        <v>34</v>
      </c>
      <c r="B130" s="44">
        <v>250300</v>
      </c>
      <c r="C130" s="116">
        <f>SUM(C131:C161)</f>
        <v>2127175646</v>
      </c>
      <c r="D130" s="116">
        <f>SUM(D131:D161)</f>
        <v>1409614761.32</v>
      </c>
      <c r="E130" s="104">
        <f aca="true" t="shared" si="13" ref="E130:E162">D130/C130*100</f>
        <v>66.266965963562</v>
      </c>
      <c r="F130" s="116">
        <f>SUM(F131:F161)</f>
        <v>338501521</v>
      </c>
      <c r="G130" s="116">
        <f>SUM(G131:G161)</f>
        <v>103089923.32000001</v>
      </c>
      <c r="H130" s="140">
        <f>G130/F130*100</f>
        <v>30.45478880433155</v>
      </c>
      <c r="I130" s="45">
        <f t="shared" si="9"/>
        <v>2465677167</v>
      </c>
      <c r="J130" s="45">
        <f t="shared" si="9"/>
        <v>1512704684.6399999</v>
      </c>
      <c r="K130" s="104">
        <f t="shared" si="12"/>
        <v>61.350476245862886</v>
      </c>
    </row>
    <row r="131" spans="1:11" s="21" customFormat="1" ht="31.5" customHeight="1" hidden="1">
      <c r="A131" s="156" t="s">
        <v>62</v>
      </c>
      <c r="B131" s="54">
        <v>250301</v>
      </c>
      <c r="C131" s="115"/>
      <c r="D131" s="115"/>
      <c r="E131" s="85" t="e">
        <f t="shared" si="13"/>
        <v>#DIV/0!</v>
      </c>
      <c r="F131" s="29"/>
      <c r="G131" s="29"/>
      <c r="H131" s="85"/>
      <c r="I131" s="28">
        <f>C131+F131</f>
        <v>0</v>
      </c>
      <c r="J131" s="28">
        <f>D131+G131</f>
        <v>0</v>
      </c>
      <c r="K131" s="85" t="e">
        <f t="shared" si="12"/>
        <v>#DIV/0!</v>
      </c>
    </row>
    <row r="132" spans="1:11" s="21" customFormat="1" ht="29.25" customHeight="1" hidden="1">
      <c r="A132" s="156" t="s">
        <v>63</v>
      </c>
      <c r="B132" s="26">
        <v>250309</v>
      </c>
      <c r="C132" s="115"/>
      <c r="D132" s="115"/>
      <c r="E132" s="85" t="e">
        <f t="shared" si="13"/>
        <v>#DIV/0!</v>
      </c>
      <c r="F132" s="111"/>
      <c r="G132" s="111"/>
      <c r="H132" s="85"/>
      <c r="I132" s="28">
        <f t="shared" si="9"/>
        <v>0</v>
      </c>
      <c r="J132" s="28">
        <f t="shared" si="9"/>
        <v>0</v>
      </c>
      <c r="K132" s="85" t="e">
        <f t="shared" si="12"/>
        <v>#DIV/0!</v>
      </c>
    </row>
    <row r="133" spans="1:11" s="21" customFormat="1" ht="43.5" customHeight="1">
      <c r="A133" s="228" t="s">
        <v>167</v>
      </c>
      <c r="B133" s="26">
        <v>250313</v>
      </c>
      <c r="C133" s="115">
        <v>51591500</v>
      </c>
      <c r="D133" s="115">
        <v>29689072</v>
      </c>
      <c r="E133" s="85">
        <f t="shared" si="13"/>
        <v>57.54644078966496</v>
      </c>
      <c r="F133" s="111"/>
      <c r="G133" s="111"/>
      <c r="H133" s="85"/>
      <c r="I133" s="28">
        <f t="shared" si="9"/>
        <v>51591500</v>
      </c>
      <c r="J133" s="28">
        <f t="shared" si="9"/>
        <v>29689072</v>
      </c>
      <c r="K133" s="85">
        <f t="shared" si="12"/>
        <v>57.54644078966496</v>
      </c>
    </row>
    <row r="134" spans="1:11" s="21" customFormat="1" ht="165" hidden="1">
      <c r="A134" s="228" t="s">
        <v>113</v>
      </c>
      <c r="B134" s="26">
        <v>250318</v>
      </c>
      <c r="C134" s="115"/>
      <c r="D134" s="115"/>
      <c r="E134" s="85" t="e">
        <f t="shared" si="13"/>
        <v>#DIV/0!</v>
      </c>
      <c r="F134" s="111"/>
      <c r="G134" s="111"/>
      <c r="H134" s="216"/>
      <c r="I134" s="28">
        <f t="shared" si="9"/>
        <v>0</v>
      </c>
      <c r="J134" s="28">
        <f t="shared" si="9"/>
        <v>0</v>
      </c>
      <c r="K134" s="85" t="e">
        <f t="shared" si="12"/>
        <v>#DIV/0!</v>
      </c>
    </row>
    <row r="135" spans="1:11" s="21" customFormat="1" ht="75" hidden="1">
      <c r="A135" s="225" t="s">
        <v>114</v>
      </c>
      <c r="B135" s="26">
        <v>250319</v>
      </c>
      <c r="C135" s="115"/>
      <c r="D135" s="115"/>
      <c r="E135" s="85" t="e">
        <f t="shared" si="13"/>
        <v>#DIV/0!</v>
      </c>
      <c r="F135" s="111"/>
      <c r="G135" s="111"/>
      <c r="H135" s="216"/>
      <c r="I135" s="28">
        <f t="shared" si="9"/>
        <v>0</v>
      </c>
      <c r="J135" s="28">
        <f t="shared" si="9"/>
        <v>0</v>
      </c>
      <c r="K135" s="85" t="e">
        <f t="shared" si="12"/>
        <v>#DIV/0!</v>
      </c>
    </row>
    <row r="136" spans="1:11" s="48" customFormat="1" ht="45">
      <c r="A136" s="137" t="s">
        <v>79</v>
      </c>
      <c r="B136" s="133">
        <v>250325</v>
      </c>
      <c r="C136" s="47">
        <v>15424358</v>
      </c>
      <c r="D136" s="47">
        <v>10225127.87</v>
      </c>
      <c r="E136" s="83">
        <f>D136/C136*100</f>
        <v>66.29208081140231</v>
      </c>
      <c r="F136" s="83"/>
      <c r="G136" s="83"/>
      <c r="H136" s="183"/>
      <c r="I136" s="47">
        <f t="shared" si="9"/>
        <v>15424358</v>
      </c>
      <c r="J136" s="47">
        <f>D136+G136</f>
        <v>10225127.87</v>
      </c>
      <c r="K136" s="83">
        <f t="shared" si="12"/>
        <v>66.29208081140231</v>
      </c>
    </row>
    <row r="137" spans="1:11" s="21" customFormat="1" ht="75">
      <c r="A137" s="209" t="s">
        <v>154</v>
      </c>
      <c r="B137" s="138">
        <v>250326</v>
      </c>
      <c r="C137" s="115">
        <v>1038820700</v>
      </c>
      <c r="D137" s="115">
        <v>729144457.56</v>
      </c>
      <c r="E137" s="85">
        <f t="shared" si="13"/>
        <v>70.18963499283369</v>
      </c>
      <c r="F137" s="111"/>
      <c r="G137" s="111"/>
      <c r="H137" s="85"/>
      <c r="I137" s="28">
        <f t="shared" si="9"/>
        <v>1038820700</v>
      </c>
      <c r="J137" s="28">
        <f t="shared" si="9"/>
        <v>729144457.56</v>
      </c>
      <c r="K137" s="85">
        <f t="shared" si="12"/>
        <v>70.18963499283369</v>
      </c>
    </row>
    <row r="138" spans="1:11" s="21" customFormat="1" ht="15" customHeight="1">
      <c r="A138" s="468" t="s">
        <v>152</v>
      </c>
      <c r="B138" s="470">
        <v>250328</v>
      </c>
      <c r="C138" s="471">
        <v>543023600</v>
      </c>
      <c r="D138" s="471">
        <v>324022589.02</v>
      </c>
      <c r="E138" s="464">
        <f t="shared" si="13"/>
        <v>59.67007493228655</v>
      </c>
      <c r="F138" s="466"/>
      <c r="G138" s="466"/>
      <c r="H138" s="464"/>
      <c r="I138" s="462">
        <f t="shared" si="9"/>
        <v>543023600</v>
      </c>
      <c r="J138" s="462">
        <f t="shared" si="9"/>
        <v>324022589.02</v>
      </c>
      <c r="K138" s="464">
        <f t="shared" si="12"/>
        <v>59.67007493228655</v>
      </c>
    </row>
    <row r="139" spans="1:11" s="21" customFormat="1" ht="82.5" customHeight="1">
      <c r="A139" s="469"/>
      <c r="B139" s="470"/>
      <c r="C139" s="472"/>
      <c r="D139" s="472"/>
      <c r="E139" s="465"/>
      <c r="F139" s="467"/>
      <c r="G139" s="467"/>
      <c r="H139" s="465"/>
      <c r="I139" s="463"/>
      <c r="J139" s="463"/>
      <c r="K139" s="465"/>
    </row>
    <row r="140" spans="1:11" s="21" customFormat="1" ht="180">
      <c r="A140" s="217" t="s">
        <v>131</v>
      </c>
      <c r="B140" s="138">
        <v>250329</v>
      </c>
      <c r="C140" s="115">
        <v>100074800</v>
      </c>
      <c r="D140" s="115">
        <v>67970858.7</v>
      </c>
      <c r="E140" s="85">
        <f t="shared" si="13"/>
        <v>67.92005449923457</v>
      </c>
      <c r="F140" s="111"/>
      <c r="G140" s="111"/>
      <c r="H140" s="85"/>
      <c r="I140" s="28">
        <f t="shared" si="9"/>
        <v>100074800</v>
      </c>
      <c r="J140" s="28">
        <f t="shared" si="9"/>
        <v>67970858.7</v>
      </c>
      <c r="K140" s="85">
        <f t="shared" si="12"/>
        <v>67.92005449923457</v>
      </c>
    </row>
    <row r="141" spans="1:11" s="21" customFormat="1" ht="75">
      <c r="A141" s="286" t="s">
        <v>132</v>
      </c>
      <c r="B141" s="138">
        <v>250330</v>
      </c>
      <c r="C141" s="115">
        <v>34085900</v>
      </c>
      <c r="D141" s="115">
        <v>25163060.53</v>
      </c>
      <c r="E141" s="85">
        <f t="shared" si="13"/>
        <v>73.8224912060412</v>
      </c>
      <c r="F141" s="111"/>
      <c r="G141" s="111"/>
      <c r="H141" s="85"/>
      <c r="I141" s="28">
        <f t="shared" si="9"/>
        <v>34085900</v>
      </c>
      <c r="J141" s="28">
        <f t="shared" si="9"/>
        <v>25163060.53</v>
      </c>
      <c r="K141" s="85">
        <f t="shared" si="12"/>
        <v>73.8224912060412</v>
      </c>
    </row>
    <row r="142" spans="1:11" s="21" customFormat="1" ht="120" hidden="1">
      <c r="A142" s="303" t="s">
        <v>168</v>
      </c>
      <c r="B142" s="138">
        <v>250339</v>
      </c>
      <c r="C142" s="115"/>
      <c r="D142" s="115"/>
      <c r="E142" s="85"/>
      <c r="F142" s="111"/>
      <c r="G142" s="111"/>
      <c r="H142" s="85" t="e">
        <f>G142/F142*100</f>
        <v>#DIV/0!</v>
      </c>
      <c r="I142" s="28">
        <f t="shared" si="9"/>
        <v>0</v>
      </c>
      <c r="J142" s="28">
        <f t="shared" si="9"/>
        <v>0</v>
      </c>
      <c r="K142" s="85" t="e">
        <f t="shared" si="12"/>
        <v>#DIV/0!</v>
      </c>
    </row>
    <row r="143" spans="1:11" s="21" customFormat="1" ht="150" hidden="1">
      <c r="A143" s="300" t="s">
        <v>169</v>
      </c>
      <c r="B143" s="138">
        <v>250342</v>
      </c>
      <c r="C143" s="115"/>
      <c r="D143" s="115"/>
      <c r="E143" s="85" t="e">
        <f t="shared" si="13"/>
        <v>#DIV/0!</v>
      </c>
      <c r="F143" s="115"/>
      <c r="G143" s="115"/>
      <c r="H143" s="85"/>
      <c r="I143" s="28">
        <f t="shared" si="9"/>
        <v>0</v>
      </c>
      <c r="J143" s="28">
        <f t="shared" si="9"/>
        <v>0</v>
      </c>
      <c r="K143" s="85" t="e">
        <f t="shared" si="12"/>
        <v>#DIV/0!</v>
      </c>
    </row>
    <row r="144" spans="1:11" s="21" customFormat="1" ht="120">
      <c r="A144" s="233" t="s">
        <v>115</v>
      </c>
      <c r="B144" s="139" t="s">
        <v>118</v>
      </c>
      <c r="C144" s="115">
        <v>41782900</v>
      </c>
      <c r="D144" s="115">
        <v>41782900</v>
      </c>
      <c r="E144" s="28">
        <f t="shared" si="13"/>
        <v>100</v>
      </c>
      <c r="F144" s="111"/>
      <c r="G144" s="111"/>
      <c r="H144" s="85"/>
      <c r="I144" s="28">
        <f t="shared" si="9"/>
        <v>41782900</v>
      </c>
      <c r="J144" s="28">
        <f t="shared" si="9"/>
        <v>41782900</v>
      </c>
      <c r="K144" s="28">
        <f t="shared" si="12"/>
        <v>100</v>
      </c>
    </row>
    <row r="145" spans="1:11" s="21" customFormat="1" ht="60">
      <c r="A145" s="217" t="s">
        <v>120</v>
      </c>
      <c r="B145" s="139" t="s">
        <v>119</v>
      </c>
      <c r="C145" s="115">
        <v>5231600</v>
      </c>
      <c r="D145" s="115">
        <v>3620670</v>
      </c>
      <c r="E145" s="85">
        <f t="shared" si="13"/>
        <v>69.2076993653949</v>
      </c>
      <c r="F145" s="115">
        <v>7648000</v>
      </c>
      <c r="G145" s="115">
        <v>4278591.67</v>
      </c>
      <c r="H145" s="85">
        <f>G145/F145*100</f>
        <v>55.94392873953975</v>
      </c>
      <c r="I145" s="28">
        <f t="shared" si="9"/>
        <v>12879600</v>
      </c>
      <c r="J145" s="28">
        <f t="shared" si="9"/>
        <v>7899261.67</v>
      </c>
      <c r="K145" s="85">
        <f t="shared" si="12"/>
        <v>61.331576058262684</v>
      </c>
    </row>
    <row r="146" spans="1:11" s="21" customFormat="1" ht="45" hidden="1">
      <c r="A146" s="302" t="s">
        <v>165</v>
      </c>
      <c r="B146" s="139" t="s">
        <v>170</v>
      </c>
      <c r="C146" s="115"/>
      <c r="D146" s="115"/>
      <c r="E146" s="85" t="e">
        <f t="shared" si="13"/>
        <v>#DIV/0!</v>
      </c>
      <c r="F146" s="115"/>
      <c r="G146" s="115"/>
      <c r="H146" s="85"/>
      <c r="I146" s="28">
        <f t="shared" si="9"/>
        <v>0</v>
      </c>
      <c r="J146" s="28">
        <f t="shared" si="9"/>
        <v>0</v>
      </c>
      <c r="K146" s="85" t="e">
        <f t="shared" si="12"/>
        <v>#DIV/0!</v>
      </c>
    </row>
    <row r="147" spans="1:11" s="21" customFormat="1" ht="45">
      <c r="A147" s="299" t="s">
        <v>166</v>
      </c>
      <c r="B147" s="139" t="s">
        <v>171</v>
      </c>
      <c r="C147" s="115">
        <v>54700000</v>
      </c>
      <c r="D147" s="115">
        <v>29302000</v>
      </c>
      <c r="E147" s="83">
        <f t="shared" si="13"/>
        <v>53.568555758683736</v>
      </c>
      <c r="F147" s="115">
        <v>12500000</v>
      </c>
      <c r="G147" s="115"/>
      <c r="H147" s="85"/>
      <c r="I147" s="28">
        <f t="shared" si="9"/>
        <v>67200000</v>
      </c>
      <c r="J147" s="28">
        <f t="shared" si="9"/>
        <v>29302000</v>
      </c>
      <c r="K147" s="85">
        <f t="shared" si="12"/>
        <v>43.604166666666664</v>
      </c>
    </row>
    <row r="148" spans="1:11" s="21" customFormat="1" ht="75">
      <c r="A148" s="317" t="s">
        <v>197</v>
      </c>
      <c r="B148" s="188" t="s">
        <v>194</v>
      </c>
      <c r="C148" s="189">
        <v>765000</v>
      </c>
      <c r="D148" s="189">
        <v>637500</v>
      </c>
      <c r="E148" s="106">
        <f t="shared" si="13"/>
        <v>83.33333333333334</v>
      </c>
      <c r="F148" s="189"/>
      <c r="G148" s="189"/>
      <c r="H148" s="85"/>
      <c r="I148" s="28">
        <f t="shared" si="9"/>
        <v>765000</v>
      </c>
      <c r="J148" s="28">
        <f t="shared" si="9"/>
        <v>637500</v>
      </c>
      <c r="K148" s="85">
        <f t="shared" si="12"/>
        <v>83.33333333333334</v>
      </c>
    </row>
    <row r="149" spans="1:11" s="21" customFormat="1" ht="60">
      <c r="A149" s="217" t="s">
        <v>139</v>
      </c>
      <c r="B149" s="188" t="s">
        <v>142</v>
      </c>
      <c r="C149" s="189">
        <v>7400000</v>
      </c>
      <c r="D149" s="189">
        <v>2331000</v>
      </c>
      <c r="E149" s="106">
        <f t="shared" si="13"/>
        <v>31.5</v>
      </c>
      <c r="F149" s="189">
        <v>14700000</v>
      </c>
      <c r="G149" s="189"/>
      <c r="H149" s="85"/>
      <c r="I149" s="28">
        <f t="shared" si="9"/>
        <v>22100000</v>
      </c>
      <c r="J149" s="28">
        <f t="shared" si="9"/>
        <v>2331000</v>
      </c>
      <c r="K149" s="85">
        <f t="shared" si="12"/>
        <v>10.547511312217194</v>
      </c>
    </row>
    <row r="150" spans="1:11" s="21" customFormat="1" ht="135">
      <c r="A150" s="217" t="s">
        <v>178</v>
      </c>
      <c r="B150" s="188" t="s">
        <v>143</v>
      </c>
      <c r="C150" s="189">
        <v>5340988</v>
      </c>
      <c r="D150" s="189">
        <v>4336986.23</v>
      </c>
      <c r="E150" s="106">
        <f t="shared" si="13"/>
        <v>81.20194671847231</v>
      </c>
      <c r="F150" s="189"/>
      <c r="G150" s="189"/>
      <c r="H150" s="85"/>
      <c r="I150" s="28">
        <f t="shared" si="9"/>
        <v>5340988</v>
      </c>
      <c r="J150" s="28">
        <f t="shared" si="9"/>
        <v>4336986.23</v>
      </c>
      <c r="K150" s="85">
        <f t="shared" si="12"/>
        <v>81.20194671847231</v>
      </c>
    </row>
    <row r="151" spans="1:11" s="21" customFormat="1" ht="90" hidden="1">
      <c r="A151" s="217" t="s">
        <v>136</v>
      </c>
      <c r="B151" s="188" t="s">
        <v>144</v>
      </c>
      <c r="C151" s="189"/>
      <c r="D151" s="189"/>
      <c r="E151" s="106" t="e">
        <f t="shared" si="13"/>
        <v>#DIV/0!</v>
      </c>
      <c r="F151" s="190"/>
      <c r="G151" s="190"/>
      <c r="H151" s="85"/>
      <c r="I151" s="28">
        <f t="shared" si="9"/>
        <v>0</v>
      </c>
      <c r="J151" s="28">
        <f t="shared" si="9"/>
        <v>0</v>
      </c>
      <c r="K151" s="85" t="e">
        <f t="shared" si="12"/>
        <v>#DIV/0!</v>
      </c>
    </row>
    <row r="152" spans="1:11" s="21" customFormat="1" ht="15">
      <c r="A152" s="218" t="s">
        <v>103</v>
      </c>
      <c r="B152" s="188" t="s">
        <v>105</v>
      </c>
      <c r="C152" s="189">
        <v>29796500</v>
      </c>
      <c r="D152" s="189">
        <v>13569374.2</v>
      </c>
      <c r="E152" s="106">
        <f t="shared" si="13"/>
        <v>45.540161428355674</v>
      </c>
      <c r="F152" s="190"/>
      <c r="G152" s="190"/>
      <c r="H152" s="85"/>
      <c r="I152" s="38">
        <f t="shared" si="9"/>
        <v>29796500</v>
      </c>
      <c r="J152" s="28">
        <f t="shared" si="9"/>
        <v>13569374.2</v>
      </c>
      <c r="K152" s="100">
        <f t="shared" si="12"/>
        <v>45.540161428355674</v>
      </c>
    </row>
    <row r="153" spans="1:11" s="21" customFormat="1" ht="60" hidden="1">
      <c r="A153" s="217" t="s">
        <v>137</v>
      </c>
      <c r="B153" s="188" t="s">
        <v>145</v>
      </c>
      <c r="C153" s="189"/>
      <c r="D153" s="189"/>
      <c r="E153" s="106"/>
      <c r="F153" s="190"/>
      <c r="G153" s="190"/>
      <c r="H153" s="85" t="e">
        <f>G153/F153*100</f>
        <v>#DIV/0!</v>
      </c>
      <c r="I153" s="38">
        <f t="shared" si="9"/>
        <v>0</v>
      </c>
      <c r="J153" s="28">
        <f t="shared" si="9"/>
        <v>0</v>
      </c>
      <c r="K153" s="100" t="e">
        <f t="shared" si="12"/>
        <v>#DIV/0!</v>
      </c>
    </row>
    <row r="154" spans="1:11" s="21" customFormat="1" ht="75" hidden="1">
      <c r="A154" s="217" t="s">
        <v>116</v>
      </c>
      <c r="B154" s="188" t="s">
        <v>121</v>
      </c>
      <c r="C154" s="189"/>
      <c r="D154" s="189"/>
      <c r="E154" s="106" t="e">
        <f>D154/C154*100</f>
        <v>#DIV/0!</v>
      </c>
      <c r="F154" s="190"/>
      <c r="G154" s="190"/>
      <c r="H154" s="85"/>
      <c r="I154" s="38">
        <f t="shared" si="9"/>
        <v>0</v>
      </c>
      <c r="J154" s="28">
        <f t="shared" si="9"/>
        <v>0</v>
      </c>
      <c r="K154" s="100" t="e">
        <f t="shared" si="12"/>
        <v>#DIV/0!</v>
      </c>
    </row>
    <row r="155" spans="1:11" s="21" customFormat="1" ht="75">
      <c r="A155" s="217" t="s">
        <v>191</v>
      </c>
      <c r="B155" s="188" t="s">
        <v>121</v>
      </c>
      <c r="C155" s="189">
        <v>1184200</v>
      </c>
      <c r="D155" s="189">
        <v>1184200</v>
      </c>
      <c r="E155" s="51">
        <f t="shared" si="13"/>
        <v>100</v>
      </c>
      <c r="F155" s="190"/>
      <c r="G155" s="190"/>
      <c r="H155" s="85"/>
      <c r="I155" s="38">
        <f>C155+F155</f>
        <v>1184200</v>
      </c>
      <c r="J155" s="28">
        <f>D155+G155</f>
        <v>1184200</v>
      </c>
      <c r="K155" s="38">
        <f>J155/I155*100</f>
        <v>100</v>
      </c>
    </row>
    <row r="156" spans="1:11" s="21" customFormat="1" ht="167.25" customHeight="1">
      <c r="A156" s="217" t="s">
        <v>192</v>
      </c>
      <c r="B156" s="139" t="s">
        <v>195</v>
      </c>
      <c r="C156" s="115"/>
      <c r="D156" s="115"/>
      <c r="E156" s="83"/>
      <c r="F156" s="115">
        <v>303653521</v>
      </c>
      <c r="G156" s="115">
        <v>98811331.65</v>
      </c>
      <c r="H156" s="85">
        <f>G156/F156*100</f>
        <v>32.54081537556089</v>
      </c>
      <c r="I156" s="28">
        <f>C156+F156</f>
        <v>303653521</v>
      </c>
      <c r="J156" s="28">
        <f>D156+G156</f>
        <v>98811331.65</v>
      </c>
      <c r="K156" s="85">
        <f>J156/I156*100</f>
        <v>32.54081537556089</v>
      </c>
    </row>
    <row r="157" spans="1:11" s="21" customFormat="1" ht="75">
      <c r="A157" s="217" t="s">
        <v>138</v>
      </c>
      <c r="B157" s="188" t="s">
        <v>146</v>
      </c>
      <c r="C157" s="189">
        <v>331700</v>
      </c>
      <c r="D157" s="189">
        <v>273164.01</v>
      </c>
      <c r="E157" s="83">
        <f>D157/C157*100</f>
        <v>82.35273138378054</v>
      </c>
      <c r="F157" s="111"/>
      <c r="G157" s="111"/>
      <c r="H157" s="85"/>
      <c r="I157" s="28">
        <f t="shared" si="9"/>
        <v>331700</v>
      </c>
      <c r="J157" s="28">
        <f t="shared" si="9"/>
        <v>273164.01</v>
      </c>
      <c r="K157" s="85">
        <f t="shared" si="12"/>
        <v>82.35273138378054</v>
      </c>
    </row>
    <row r="158" spans="1:11" s="21" customFormat="1" ht="90" hidden="1">
      <c r="A158" s="217" t="s">
        <v>130</v>
      </c>
      <c r="B158" s="188" t="s">
        <v>147</v>
      </c>
      <c r="C158" s="189"/>
      <c r="D158" s="189"/>
      <c r="E158" s="106" t="e">
        <f>D158/C158*100</f>
        <v>#DIV/0!</v>
      </c>
      <c r="F158" s="190"/>
      <c r="G158" s="190"/>
      <c r="H158" s="85"/>
      <c r="I158" s="38">
        <f t="shared" si="9"/>
        <v>0</v>
      </c>
      <c r="J158" s="28">
        <f t="shared" si="9"/>
        <v>0</v>
      </c>
      <c r="K158" s="100" t="e">
        <f t="shared" si="12"/>
        <v>#DIV/0!</v>
      </c>
    </row>
    <row r="159" spans="1:11" s="21" customFormat="1" ht="90" hidden="1">
      <c r="A159" s="217" t="s">
        <v>140</v>
      </c>
      <c r="B159" s="139" t="s">
        <v>148</v>
      </c>
      <c r="C159" s="115"/>
      <c r="D159" s="115"/>
      <c r="E159" s="83" t="e">
        <f>D159/C159*100</f>
        <v>#DIV/0!</v>
      </c>
      <c r="F159" s="111"/>
      <c r="G159" s="111"/>
      <c r="H159" s="85" t="e">
        <f>G159/F159*100</f>
        <v>#DIV/0!</v>
      </c>
      <c r="I159" s="28">
        <f t="shared" si="9"/>
        <v>0</v>
      </c>
      <c r="J159" s="28">
        <f t="shared" si="9"/>
        <v>0</v>
      </c>
      <c r="K159" s="85" t="e">
        <f t="shared" si="12"/>
        <v>#DIV/0!</v>
      </c>
    </row>
    <row r="160" spans="1:11" s="21" customFormat="1" ht="75" hidden="1">
      <c r="A160" s="217" t="s">
        <v>141</v>
      </c>
      <c r="B160" s="188" t="s">
        <v>149</v>
      </c>
      <c r="C160" s="189"/>
      <c r="D160" s="189"/>
      <c r="E160" s="106" t="e">
        <f>D160/C160*100</f>
        <v>#DIV/0!</v>
      </c>
      <c r="F160" s="190"/>
      <c r="G160" s="190"/>
      <c r="H160" s="85"/>
      <c r="I160" s="38">
        <f t="shared" si="9"/>
        <v>0</v>
      </c>
      <c r="J160" s="28">
        <f t="shared" si="9"/>
        <v>0</v>
      </c>
      <c r="K160" s="100" t="e">
        <f t="shared" si="12"/>
        <v>#DIV/0!</v>
      </c>
    </row>
    <row r="161" spans="1:11" s="52" customFormat="1" ht="45.75" thickBot="1">
      <c r="A161" s="199" t="s">
        <v>85</v>
      </c>
      <c r="B161" s="50">
        <v>250306</v>
      </c>
      <c r="C161" s="117">
        <v>197621900</v>
      </c>
      <c r="D161" s="117">
        <v>126361801.2</v>
      </c>
      <c r="E161" s="106">
        <f t="shared" si="13"/>
        <v>63.94119335964283</v>
      </c>
      <c r="F161" s="112"/>
      <c r="G161" s="112"/>
      <c r="H161" s="106"/>
      <c r="I161" s="51">
        <f t="shared" si="9"/>
        <v>197621900</v>
      </c>
      <c r="J161" s="28">
        <f t="shared" si="9"/>
        <v>126361801.2</v>
      </c>
      <c r="K161" s="106">
        <f t="shared" si="12"/>
        <v>63.94119335964283</v>
      </c>
    </row>
    <row r="162" spans="1:11" s="42" customFormat="1" ht="15" thickBot="1">
      <c r="A162" s="79" t="s">
        <v>64</v>
      </c>
      <c r="B162" s="80">
        <v>900203</v>
      </c>
      <c r="C162" s="118">
        <f>C130+C129</f>
        <v>3770462279</v>
      </c>
      <c r="D162" s="118">
        <f>D130+D129</f>
        <v>2447305404.24</v>
      </c>
      <c r="E162" s="113">
        <f t="shared" si="13"/>
        <v>64.90730375080355</v>
      </c>
      <c r="F162" s="118">
        <f>F130+F129</f>
        <v>818646823</v>
      </c>
      <c r="G162" s="118">
        <f>G130+G129</f>
        <v>344958287.54</v>
      </c>
      <c r="H162" s="113">
        <f>G162/F162*100</f>
        <v>42.13762001492554</v>
      </c>
      <c r="I162" s="119">
        <f t="shared" si="9"/>
        <v>4589109102</v>
      </c>
      <c r="J162" s="119">
        <f t="shared" si="9"/>
        <v>2792263691.7799997</v>
      </c>
      <c r="K162" s="113">
        <f t="shared" si="12"/>
        <v>60.84544145100169</v>
      </c>
    </row>
    <row r="163" spans="1:11" s="239" customFormat="1" ht="14.25">
      <c r="A163" s="309" t="s">
        <v>177</v>
      </c>
      <c r="B163" s="241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1:11" s="239" customFormat="1" ht="15.75" thickBot="1">
      <c r="A164" s="252" t="s">
        <v>60</v>
      </c>
      <c r="B164" s="253"/>
      <c r="C164" s="254"/>
      <c r="D164" s="254"/>
      <c r="E164" s="255"/>
      <c r="F164" s="254"/>
      <c r="G164" s="254">
        <v>-32915.32</v>
      </c>
      <c r="H164" s="255"/>
      <c r="I164" s="262"/>
      <c r="J164" s="262">
        <f>G164</f>
        <v>-32915.32</v>
      </c>
      <c r="K164" s="255"/>
    </row>
    <row r="165" spans="1:11" s="239" customFormat="1" ht="15" thickBot="1">
      <c r="A165" s="79" t="s">
        <v>64</v>
      </c>
      <c r="B165" s="230"/>
      <c r="C165" s="308">
        <f>C162+C164</f>
        <v>3770462279</v>
      </c>
      <c r="D165" s="308">
        <f>D162+D164</f>
        <v>2447305404.24</v>
      </c>
      <c r="E165" s="232">
        <f>D165/C165*100</f>
        <v>64.90730375080355</v>
      </c>
      <c r="F165" s="308">
        <f>F162+F164</f>
        <v>818646823</v>
      </c>
      <c r="G165" s="308">
        <f>G162+G164</f>
        <v>344925372.22</v>
      </c>
      <c r="H165" s="232">
        <f>G165/F165*100</f>
        <v>42.1335993164906</v>
      </c>
      <c r="I165" s="231">
        <f>C165+F165</f>
        <v>4589109102</v>
      </c>
      <c r="J165" s="231">
        <f>D165+G165</f>
        <v>2792230776.46</v>
      </c>
      <c r="K165" s="232">
        <f>J165/I165*100</f>
        <v>60.844724202418845</v>
      </c>
    </row>
    <row r="166" spans="1:11" s="245" customFormat="1" ht="14.25">
      <c r="A166" s="256"/>
      <c r="B166" s="257"/>
      <c r="C166" s="258"/>
      <c r="D166" s="258"/>
      <c r="E166" s="259"/>
      <c r="F166" s="258"/>
      <c r="G166" s="258"/>
      <c r="H166" s="259"/>
      <c r="I166" s="260"/>
      <c r="J166" s="260"/>
      <c r="K166" s="261"/>
    </row>
    <row r="167" spans="1:11" s="245" customFormat="1" ht="14.25">
      <c r="A167" s="247" t="s">
        <v>122</v>
      </c>
      <c r="B167" s="248">
        <v>200000</v>
      </c>
      <c r="C167" s="249">
        <f>C168</f>
        <v>2838800</v>
      </c>
      <c r="D167" s="249">
        <f>D168</f>
        <v>-28089149</v>
      </c>
      <c r="E167" s="250"/>
      <c r="F167" s="249"/>
      <c r="G167" s="249"/>
      <c r="H167" s="250"/>
      <c r="I167" s="251">
        <f aca="true" t="shared" si="14" ref="I167:J170">C167+F167</f>
        <v>2838800</v>
      </c>
      <c r="J167" s="251">
        <f t="shared" si="14"/>
        <v>-28089149</v>
      </c>
      <c r="K167" s="250"/>
    </row>
    <row r="168" spans="1:11" s="246" customFormat="1" ht="30">
      <c r="A168" s="252" t="s">
        <v>123</v>
      </c>
      <c r="B168" s="253">
        <v>208000</v>
      </c>
      <c r="C168" s="254">
        <f>C169-C170</f>
        <v>2838800</v>
      </c>
      <c r="D168" s="254">
        <f>D169-D170</f>
        <v>-28089149</v>
      </c>
      <c r="E168" s="255"/>
      <c r="F168" s="254"/>
      <c r="G168" s="254"/>
      <c r="H168" s="255"/>
      <c r="I168" s="262">
        <f t="shared" si="14"/>
        <v>2838800</v>
      </c>
      <c r="J168" s="262">
        <f t="shared" si="14"/>
        <v>-28089149</v>
      </c>
      <c r="K168" s="255"/>
    </row>
    <row r="169" spans="1:11" s="246" customFormat="1" ht="15">
      <c r="A169" s="252" t="s">
        <v>124</v>
      </c>
      <c r="B169" s="253">
        <v>208100</v>
      </c>
      <c r="C169" s="254">
        <v>2838800</v>
      </c>
      <c r="D169" s="254">
        <v>16206167</v>
      </c>
      <c r="E169" s="255"/>
      <c r="F169" s="254"/>
      <c r="G169" s="254"/>
      <c r="H169" s="255"/>
      <c r="I169" s="262">
        <f t="shared" si="14"/>
        <v>2838800</v>
      </c>
      <c r="J169" s="262">
        <f t="shared" si="14"/>
        <v>16206167</v>
      </c>
      <c r="K169" s="255"/>
    </row>
    <row r="170" spans="1:11" s="246" customFormat="1" ht="15">
      <c r="A170" s="252" t="s">
        <v>150</v>
      </c>
      <c r="B170" s="253">
        <v>208200</v>
      </c>
      <c r="C170" s="254"/>
      <c r="D170" s="254">
        <v>44295316</v>
      </c>
      <c r="E170" s="255"/>
      <c r="F170" s="254"/>
      <c r="G170" s="254"/>
      <c r="H170" s="255"/>
      <c r="I170" s="262">
        <f t="shared" si="14"/>
        <v>0</v>
      </c>
      <c r="J170" s="262">
        <f t="shared" si="14"/>
        <v>44295316</v>
      </c>
      <c r="K170" s="255"/>
    </row>
    <row r="171" spans="1:11" s="245" customFormat="1" ht="14.25">
      <c r="A171" s="240"/>
      <c r="B171" s="241"/>
      <c r="C171" s="242"/>
      <c r="D171" s="242"/>
      <c r="E171" s="243"/>
      <c r="F171" s="242"/>
      <c r="G171" s="242"/>
      <c r="H171" s="243"/>
      <c r="I171" s="244"/>
      <c r="J171" s="244"/>
      <c r="K171" s="243"/>
    </row>
    <row r="172" spans="1:11" s="245" customFormat="1" ht="14.25">
      <c r="A172" s="240"/>
      <c r="B172" s="241"/>
      <c r="C172" s="242"/>
      <c r="D172" s="242"/>
      <c r="E172" s="243"/>
      <c r="F172" s="242"/>
      <c r="G172" s="242"/>
      <c r="H172" s="243"/>
      <c r="I172" s="244"/>
      <c r="J172" s="244"/>
      <c r="K172" s="243"/>
    </row>
    <row r="173" spans="1:11" s="245" customFormat="1" ht="14.25">
      <c r="A173" s="240"/>
      <c r="B173" s="241"/>
      <c r="C173" s="242"/>
      <c r="D173" s="242"/>
      <c r="E173" s="243"/>
      <c r="F173" s="242"/>
      <c r="G173" s="242"/>
      <c r="H173" s="243"/>
      <c r="I173" s="244"/>
      <c r="J173" s="244"/>
      <c r="K173" s="243"/>
    </row>
    <row r="174" spans="1:11" s="245" customFormat="1" ht="14.25">
      <c r="A174" s="240"/>
      <c r="B174" s="241"/>
      <c r="C174" s="242"/>
      <c r="D174" s="242"/>
      <c r="E174" s="243"/>
      <c r="F174" s="242"/>
      <c r="G174" s="242"/>
      <c r="H174" s="243"/>
      <c r="I174" s="244"/>
      <c r="J174" s="244"/>
      <c r="K174" s="243"/>
    </row>
    <row r="175" spans="1:11" s="239" customFormat="1" ht="14.25">
      <c r="A175" s="234"/>
      <c r="B175" s="235"/>
      <c r="C175" s="236"/>
      <c r="D175" s="236">
        <f>D162-D92</f>
        <v>-255160204.73000002</v>
      </c>
      <c r="E175" s="237"/>
      <c r="F175" s="236"/>
      <c r="G175" s="236"/>
      <c r="H175" s="237"/>
      <c r="I175" s="238"/>
      <c r="J175" s="238"/>
      <c r="K175" s="237"/>
    </row>
    <row r="176" spans="2:11" s="219" customFormat="1" ht="14.25">
      <c r="B176" s="279"/>
      <c r="C176" s="280">
        <f aca="true" t="shared" si="15" ref="C176:K176">C162-C92</f>
        <v>77084422</v>
      </c>
      <c r="D176" s="280">
        <f t="shared" si="15"/>
        <v>-255160204.73000002</v>
      </c>
      <c r="E176" s="280">
        <f t="shared" si="15"/>
        <v>-8.263265673823824</v>
      </c>
      <c r="F176" s="280">
        <f t="shared" si="15"/>
        <v>0</v>
      </c>
      <c r="G176" s="280">
        <f t="shared" si="15"/>
        <v>-126402834.66999996</v>
      </c>
      <c r="H176" s="280">
        <f t="shared" si="15"/>
        <v>-15.440459929568426</v>
      </c>
      <c r="I176" s="280">
        <f t="shared" si="15"/>
        <v>77084422</v>
      </c>
      <c r="J176" s="280">
        <f t="shared" si="15"/>
        <v>-381563039.4000001</v>
      </c>
      <c r="K176" s="280">
        <f t="shared" si="15"/>
        <v>-9.496078293965667</v>
      </c>
    </row>
    <row r="177" spans="2:11" s="219" customFormat="1" ht="14.25">
      <c r="B177" s="279" t="s">
        <v>107</v>
      </c>
      <c r="C177" s="281">
        <v>1068529106</v>
      </c>
      <c r="D177" s="281">
        <v>536949130</v>
      </c>
      <c r="E177" s="281">
        <v>50.25</v>
      </c>
      <c r="F177" s="281">
        <v>160890300</v>
      </c>
      <c r="G177" s="281">
        <v>89327666</v>
      </c>
      <c r="H177" s="281">
        <v>55.52</v>
      </c>
      <c r="I177" s="281">
        <v>1229419406</v>
      </c>
      <c r="J177" s="281">
        <v>626276796</v>
      </c>
      <c r="K177" s="281">
        <v>50.94</v>
      </c>
    </row>
    <row r="178" spans="2:11" s="219" customFormat="1" ht="14.25">
      <c r="B178" s="279"/>
      <c r="C178" s="280"/>
      <c r="D178" s="280"/>
      <c r="E178" s="280"/>
      <c r="F178" s="280">
        <f>F162-171807600</f>
        <v>646839223</v>
      </c>
      <c r="G178" s="280"/>
      <c r="H178" s="280"/>
      <c r="I178" s="280"/>
      <c r="J178" s="280"/>
      <c r="K178" s="280"/>
    </row>
    <row r="179" spans="2:11" s="219" customFormat="1" ht="14.25">
      <c r="B179" s="279"/>
      <c r="C179" s="280"/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 t="s">
        <v>106</v>
      </c>
      <c r="C180" s="280">
        <f>C162-C177</f>
        <v>2701933173</v>
      </c>
      <c r="D180" s="280">
        <f aca="true" t="shared" si="16" ref="D180:K180">D162-D177</f>
        <v>1910356274.2399998</v>
      </c>
      <c r="E180" s="280">
        <f t="shared" si="16"/>
        <v>14.65730375080355</v>
      </c>
      <c r="F180" s="280">
        <f t="shared" si="16"/>
        <v>657756523</v>
      </c>
      <c r="G180" s="280">
        <f t="shared" si="16"/>
        <v>255630621.54000002</v>
      </c>
      <c r="H180" s="280">
        <f t="shared" si="16"/>
        <v>-13.382379985074465</v>
      </c>
      <c r="I180" s="280">
        <f t="shared" si="16"/>
        <v>3359689696</v>
      </c>
      <c r="J180" s="280">
        <f t="shared" si="16"/>
        <v>2165986895.7799997</v>
      </c>
      <c r="K180" s="280">
        <f t="shared" si="16"/>
        <v>9.905441451001693</v>
      </c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2">
        <f>D101+D102+D103+D105+D107+D104</f>
        <v>1011578365.22</v>
      </c>
      <c r="D183" s="282">
        <f>J50+J54+J56+J57+J59+J60+J61+J63+J70+J74+J75+J76+J84</f>
        <v>1177586465.81</v>
      </c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3">
        <f>C183/D129</f>
        <v>0.9748361634768897</v>
      </c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3">
        <f>D107/D129</f>
        <v>0.036593594496666854</v>
      </c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80"/>
      <c r="D222" s="280"/>
      <c r="E222" s="280"/>
      <c r="F222" s="280"/>
      <c r="G222" s="280"/>
      <c r="H222" s="280"/>
      <c r="I222" s="280"/>
      <c r="J222" s="280"/>
      <c r="K222" s="280"/>
    </row>
    <row r="223" spans="2:11" s="219" customFormat="1" ht="14.25">
      <c r="B223" s="279"/>
      <c r="C223" s="280"/>
      <c r="D223" s="280"/>
      <c r="E223" s="280"/>
      <c r="F223" s="280"/>
      <c r="G223" s="280"/>
      <c r="H223" s="280"/>
      <c r="I223" s="280"/>
      <c r="J223" s="280"/>
      <c r="K223" s="280"/>
    </row>
    <row r="224" spans="2:11" s="219" customFormat="1" ht="14.25">
      <c r="B224" s="279"/>
      <c r="C224" s="280"/>
      <c r="D224" s="280"/>
      <c r="E224" s="280"/>
      <c r="F224" s="280"/>
      <c r="G224" s="280"/>
      <c r="H224" s="280"/>
      <c r="I224" s="280"/>
      <c r="J224" s="280"/>
      <c r="K224" s="280"/>
    </row>
    <row r="225" spans="2:11" s="219" customFormat="1" ht="14.25">
      <c r="B225" s="279"/>
      <c r="C225" s="280"/>
      <c r="D225" s="280"/>
      <c r="E225" s="280"/>
      <c r="F225" s="280"/>
      <c r="G225" s="280"/>
      <c r="H225" s="280"/>
      <c r="I225" s="280"/>
      <c r="J225" s="280"/>
      <c r="K225" s="280"/>
    </row>
    <row r="226" spans="2:11" s="219" customFormat="1" ht="14.25">
      <c r="B226" s="279"/>
      <c r="C226" s="280"/>
      <c r="D226" s="280"/>
      <c r="E226" s="280"/>
      <c r="F226" s="280"/>
      <c r="G226" s="280"/>
      <c r="H226" s="280"/>
      <c r="I226" s="280"/>
      <c r="J226" s="280"/>
      <c r="K226" s="280"/>
    </row>
    <row r="227" spans="2:11" s="219" customFormat="1" ht="14.25">
      <c r="B227" s="279"/>
      <c r="C227" s="280"/>
      <c r="D227" s="280"/>
      <c r="E227" s="280"/>
      <c r="F227" s="280"/>
      <c r="G227" s="280"/>
      <c r="H227" s="280"/>
      <c r="I227" s="280"/>
      <c r="J227" s="280"/>
      <c r="K227" s="280"/>
    </row>
    <row r="228" spans="2:11" s="219" customFormat="1" ht="14.25">
      <c r="B228" s="279"/>
      <c r="C228" s="280"/>
      <c r="D228" s="280"/>
      <c r="E228" s="280"/>
      <c r="F228" s="280"/>
      <c r="G228" s="280"/>
      <c r="H228" s="280"/>
      <c r="I228" s="280"/>
      <c r="J228" s="280"/>
      <c r="K228" s="280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  <row r="1228" spans="2:11" s="219" customFormat="1" ht="14.25">
      <c r="B1228" s="279"/>
      <c r="C1228" s="296"/>
      <c r="D1228" s="296"/>
      <c r="E1228" s="297"/>
      <c r="F1228" s="296"/>
      <c r="G1228" s="296"/>
      <c r="H1228" s="297"/>
      <c r="I1228" s="296"/>
      <c r="J1228" s="296"/>
      <c r="K1228" s="297"/>
    </row>
    <row r="1229" spans="2:11" s="219" customFormat="1" ht="14.25">
      <c r="B1229" s="279"/>
      <c r="C1229" s="296"/>
      <c r="D1229" s="296"/>
      <c r="E1229" s="297"/>
      <c r="F1229" s="296"/>
      <c r="G1229" s="296"/>
      <c r="H1229" s="297"/>
      <c r="I1229" s="296"/>
      <c r="J1229" s="296"/>
      <c r="K1229" s="297"/>
    </row>
    <row r="1230" spans="2:11" s="219" customFormat="1" ht="14.25">
      <c r="B1230" s="279"/>
      <c r="C1230" s="296"/>
      <c r="D1230" s="296"/>
      <c r="E1230" s="297"/>
      <c r="F1230" s="296"/>
      <c r="G1230" s="296"/>
      <c r="H1230" s="297"/>
      <c r="I1230" s="296"/>
      <c r="J1230" s="296"/>
      <c r="K1230" s="297"/>
    </row>
    <row r="1231" spans="2:11" s="219" customFormat="1" ht="14.25">
      <c r="B1231" s="279"/>
      <c r="C1231" s="296"/>
      <c r="D1231" s="296"/>
      <c r="E1231" s="297"/>
      <c r="F1231" s="296"/>
      <c r="G1231" s="296"/>
      <c r="H1231" s="297"/>
      <c r="I1231" s="296"/>
      <c r="J1231" s="296"/>
      <c r="K1231" s="297"/>
    </row>
    <row r="1232" spans="2:11" s="219" customFormat="1" ht="14.25">
      <c r="B1232" s="279"/>
      <c r="C1232" s="296"/>
      <c r="D1232" s="296"/>
      <c r="E1232" s="297"/>
      <c r="F1232" s="296"/>
      <c r="G1232" s="296"/>
      <c r="H1232" s="297"/>
      <c r="I1232" s="296"/>
      <c r="J1232" s="296"/>
      <c r="K1232" s="297"/>
    </row>
    <row r="1233" spans="2:11" s="219" customFormat="1" ht="14.25">
      <c r="B1233" s="279"/>
      <c r="C1233" s="296"/>
      <c r="D1233" s="296"/>
      <c r="E1233" s="297"/>
      <c r="F1233" s="296"/>
      <c r="G1233" s="296"/>
      <c r="H1233" s="297"/>
      <c r="I1233" s="296"/>
      <c r="J1233" s="296"/>
      <c r="K1233" s="297"/>
    </row>
    <row r="1234" spans="2:11" s="219" customFormat="1" ht="14.25">
      <c r="B1234" s="279"/>
      <c r="C1234" s="296"/>
      <c r="D1234" s="296"/>
      <c r="E1234" s="297"/>
      <c r="F1234" s="296"/>
      <c r="G1234" s="296"/>
      <c r="H1234" s="297"/>
      <c r="I1234" s="296"/>
      <c r="J1234" s="296"/>
      <c r="K1234" s="297"/>
    </row>
  </sheetData>
  <mergeCells count="38">
    <mergeCell ref="I1:K1"/>
    <mergeCell ref="I2:K2"/>
    <mergeCell ref="I3:K3"/>
    <mergeCell ref="A4:K4"/>
    <mergeCell ref="A5:K5"/>
    <mergeCell ref="C7:E7"/>
    <mergeCell ref="F7:H7"/>
    <mergeCell ref="I7:K7"/>
    <mergeCell ref="A33:A36"/>
    <mergeCell ref="C33:E33"/>
    <mergeCell ref="F33:H33"/>
    <mergeCell ref="I33:K33"/>
    <mergeCell ref="H57:H58"/>
    <mergeCell ref="A57:A58"/>
    <mergeCell ref="B57:B58"/>
    <mergeCell ref="C57:C58"/>
    <mergeCell ref="D57:D58"/>
    <mergeCell ref="I57:I58"/>
    <mergeCell ref="J57:J58"/>
    <mergeCell ref="K57:K58"/>
    <mergeCell ref="A94:A97"/>
    <mergeCell ref="C94:E94"/>
    <mergeCell ref="F94:H94"/>
    <mergeCell ref="I94:K94"/>
    <mergeCell ref="E57:E58"/>
    <mergeCell ref="F57:F58"/>
    <mergeCell ref="G57:G58"/>
    <mergeCell ref="A138:A139"/>
    <mergeCell ref="B138:B139"/>
    <mergeCell ref="C138:C139"/>
    <mergeCell ref="D138:D139"/>
    <mergeCell ref="I138:I139"/>
    <mergeCell ref="J138:J139"/>
    <mergeCell ref="K138:K139"/>
    <mergeCell ref="E138:E139"/>
    <mergeCell ref="F138:F139"/>
    <mergeCell ref="G138:G139"/>
    <mergeCell ref="H138:H139"/>
  </mergeCells>
  <printOptions/>
  <pageMargins left="0.75" right="0.75" top="0.98" bottom="0.51" header="0.5" footer="0.5"/>
  <pageSetup fitToHeight="4" fitToWidth="6" horizontalDpi="600" verticalDpi="600" orientation="landscape" paperSize="9" scale="76" r:id="rId1"/>
  <rowBreaks count="2" manualBreakCount="2">
    <brk id="110" max="10" man="1"/>
    <brk id="137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7"/>
  <sheetViews>
    <sheetView view="pageBreakPreview" zoomScale="70" zoomScaleNormal="75" zoomScaleSheetLayoutView="70" workbookViewId="0" topLeftCell="A1">
      <pane xSplit="1" ySplit="10" topLeftCell="B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77" sqref="A1:IV16384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37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2539062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9:11" ht="15">
      <c r="I1" s="461" t="s">
        <v>127</v>
      </c>
      <c r="J1" s="461"/>
      <c r="K1" s="461"/>
    </row>
    <row r="2" spans="9:11" ht="15">
      <c r="I2" s="461" t="s">
        <v>126</v>
      </c>
      <c r="J2" s="461"/>
      <c r="K2" s="461"/>
    </row>
    <row r="3" spans="9:11" ht="15">
      <c r="I3" s="461" t="s">
        <v>128</v>
      </c>
      <c r="J3" s="461"/>
      <c r="K3" s="461"/>
    </row>
    <row r="4" spans="1:11" ht="14.25">
      <c r="A4" s="451" t="s">
        <v>112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1:11" s="52" customFormat="1" ht="18" customHeight="1">
      <c r="A5" s="450" t="s">
        <v>185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</row>
    <row r="6" spans="2:11" s="52" customFormat="1" ht="15.75" customHeight="1">
      <c r="B6" s="291"/>
      <c r="C6" s="292"/>
      <c r="D6" s="292"/>
      <c r="E6" s="293"/>
      <c r="F6" s="292"/>
      <c r="G6" s="292"/>
      <c r="H6" s="294"/>
      <c r="I6" s="292"/>
      <c r="J6" s="295"/>
      <c r="K6" s="293" t="s">
        <v>0</v>
      </c>
    </row>
    <row r="7" spans="1:11" s="52" customFormat="1" ht="18.75" customHeight="1">
      <c r="A7" s="263"/>
      <c r="B7" s="264"/>
      <c r="C7" s="452" t="s">
        <v>1</v>
      </c>
      <c r="D7" s="453"/>
      <c r="E7" s="453"/>
      <c r="F7" s="454" t="s">
        <v>66</v>
      </c>
      <c r="G7" s="454"/>
      <c r="H7" s="454"/>
      <c r="I7" s="455" t="s">
        <v>2</v>
      </c>
      <c r="J7" s="455"/>
      <c r="K7" s="455"/>
    </row>
    <row r="8" spans="1:11" s="52" customFormat="1" ht="1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179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179</v>
      </c>
      <c r="D10" s="177"/>
      <c r="E10" s="178"/>
      <c r="F10" s="177"/>
      <c r="G10" s="177"/>
      <c r="H10" s="178"/>
      <c r="I10" s="177" t="s">
        <v>179</v>
      </c>
      <c r="J10" s="177"/>
      <c r="K10" s="201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2" s="25" customFormat="1" ht="30" customHeight="1">
      <c r="A12" s="141" t="s">
        <v>13</v>
      </c>
      <c r="B12" s="31"/>
      <c r="C12" s="32">
        <f>SUM(C13:C21)</f>
        <v>1460759900</v>
      </c>
      <c r="D12" s="32">
        <f>SUM(D13:D21)</f>
        <v>343597439.62</v>
      </c>
      <c r="E12" s="88">
        <f>D12/C12*100</f>
        <v>23.521828578399504</v>
      </c>
      <c r="F12" s="32">
        <f>F19+F15</f>
        <v>55890000</v>
      </c>
      <c r="G12" s="32">
        <f>G19+G15+G21</f>
        <v>13885594.41</v>
      </c>
      <c r="H12" s="88">
        <f>G12/F12*100</f>
        <v>24.84450601180891</v>
      </c>
      <c r="I12" s="32">
        <f>C12+F12</f>
        <v>1516649900</v>
      </c>
      <c r="J12" s="32">
        <f>D12+G12</f>
        <v>357483034.03000003</v>
      </c>
      <c r="K12" s="88">
        <f>J12/I12*100</f>
        <v>23.57057050740583</v>
      </c>
      <c r="L12" s="310" t="b">
        <f>D12+G12=J12</f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2" s="21" customFormat="1" ht="18" customHeight="1">
      <c r="A13" s="142" t="s">
        <v>86</v>
      </c>
      <c r="B13" s="76">
        <v>11010000</v>
      </c>
      <c r="C13" s="208">
        <v>1263434300</v>
      </c>
      <c r="D13" s="28">
        <v>295025467.72</v>
      </c>
      <c r="E13" s="85">
        <f>D13/C13*100</f>
        <v>23.351073159878595</v>
      </c>
      <c r="F13" s="28"/>
      <c r="G13" s="28"/>
      <c r="H13" s="85"/>
      <c r="I13" s="28">
        <f aca="true" t="shared" si="0" ref="I13:J88">C13+F13</f>
        <v>1263434300</v>
      </c>
      <c r="J13" s="28">
        <f>D13+G13</f>
        <v>295025467.72</v>
      </c>
      <c r="K13" s="85">
        <f>J13/I13*100</f>
        <v>23.351073159878595</v>
      </c>
      <c r="L13" s="310" t="b">
        <f aca="true" t="shared" si="1" ref="L13:L79">D13+G13=J13</f>
        <v>1</v>
      </c>
    </row>
    <row r="14" spans="1:12" s="21" customFormat="1" ht="15">
      <c r="A14" s="142" t="s">
        <v>14</v>
      </c>
      <c r="B14" s="72">
        <v>11020000</v>
      </c>
      <c r="C14" s="29">
        <v>33515600</v>
      </c>
      <c r="D14" s="29">
        <v>981987.36</v>
      </c>
      <c r="E14" s="85">
        <f>D14/C14*100</f>
        <v>2.929941161727673</v>
      </c>
      <c r="F14" s="28"/>
      <c r="G14" s="28"/>
      <c r="H14" s="85"/>
      <c r="I14" s="28">
        <f>C14+F14</f>
        <v>33515600</v>
      </c>
      <c r="J14" s="28">
        <f t="shared" si="0"/>
        <v>981987.36</v>
      </c>
      <c r="K14" s="85">
        <f aca="true" t="shared" si="2" ref="K14:K88">J14/I14*100</f>
        <v>2.929941161727673</v>
      </c>
      <c r="L14" s="310" t="b">
        <f t="shared" si="1"/>
        <v>1</v>
      </c>
    </row>
    <row r="15" spans="1:12" s="21" customFormat="1" ht="30">
      <c r="A15" s="142" t="s">
        <v>125</v>
      </c>
      <c r="B15" s="72">
        <v>12020000</v>
      </c>
      <c r="C15" s="29"/>
      <c r="D15" s="29"/>
      <c r="E15" s="85"/>
      <c r="F15" s="28">
        <v>54310000</v>
      </c>
      <c r="G15" s="28">
        <v>13495457.28</v>
      </c>
      <c r="H15" s="85">
        <f>G15/F15*100</f>
        <v>24.84893625483336</v>
      </c>
      <c r="I15" s="28">
        <f t="shared" si="0"/>
        <v>54310000</v>
      </c>
      <c r="J15" s="28">
        <f t="shared" si="0"/>
        <v>13495457.28</v>
      </c>
      <c r="K15" s="85">
        <f t="shared" si="2"/>
        <v>24.84893625483336</v>
      </c>
      <c r="L15" s="310" t="b">
        <f t="shared" si="1"/>
        <v>1</v>
      </c>
    </row>
    <row r="16" spans="1:12" s="21" customFormat="1" ht="18.75" customHeight="1">
      <c r="A16" s="142" t="s">
        <v>16</v>
      </c>
      <c r="B16" s="72">
        <v>13050000</v>
      </c>
      <c r="C16" s="28">
        <v>107500000</v>
      </c>
      <c r="D16" s="28">
        <v>32963470.58</v>
      </c>
      <c r="E16" s="85">
        <f>D16/C16*100</f>
        <v>30.663693562790694</v>
      </c>
      <c r="F16" s="28"/>
      <c r="G16" s="28"/>
      <c r="H16" s="85"/>
      <c r="I16" s="28">
        <f t="shared" si="0"/>
        <v>107500000</v>
      </c>
      <c r="J16" s="28">
        <f t="shared" si="0"/>
        <v>32963470.58</v>
      </c>
      <c r="K16" s="85">
        <f t="shared" si="2"/>
        <v>30.663693562790694</v>
      </c>
      <c r="L16" s="310" t="b">
        <f t="shared" si="1"/>
        <v>1</v>
      </c>
    </row>
    <row r="17" spans="1:12" s="21" customFormat="1" ht="32.25" customHeight="1">
      <c r="A17" s="143" t="s">
        <v>17</v>
      </c>
      <c r="B17" s="73">
        <v>14060000</v>
      </c>
      <c r="C17" s="28">
        <v>56310000</v>
      </c>
      <c r="D17" s="28">
        <v>14626513.96</v>
      </c>
      <c r="E17" s="85">
        <f>D17/C17*100</f>
        <v>25.974984833954895</v>
      </c>
      <c r="F17" s="28"/>
      <c r="G17" s="28"/>
      <c r="H17" s="85"/>
      <c r="I17" s="28">
        <f t="shared" si="0"/>
        <v>56310000</v>
      </c>
      <c r="J17" s="28">
        <f t="shared" si="0"/>
        <v>14626513.96</v>
      </c>
      <c r="K17" s="85">
        <f t="shared" si="2"/>
        <v>25.974984833954895</v>
      </c>
      <c r="L17" s="310" t="b">
        <f t="shared" si="1"/>
        <v>1</v>
      </c>
    </row>
    <row r="18" spans="1:12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2"/>
        <v>#DIV/0!</v>
      </c>
      <c r="L18" s="310" t="b">
        <f t="shared" si="1"/>
        <v>1</v>
      </c>
    </row>
    <row r="19" spans="1:12" s="21" customFormat="1" ht="30">
      <c r="A19" s="142" t="s">
        <v>19</v>
      </c>
      <c r="B19" s="72">
        <v>14070000</v>
      </c>
      <c r="C19" s="28"/>
      <c r="D19" s="28"/>
      <c r="E19" s="85"/>
      <c r="F19" s="28">
        <v>1580000</v>
      </c>
      <c r="G19" s="28">
        <v>390137.13</v>
      </c>
      <c r="H19" s="85">
        <f>G19/F19*100</f>
        <v>24.69222341772152</v>
      </c>
      <c r="I19" s="28">
        <f t="shared" si="0"/>
        <v>1580000</v>
      </c>
      <c r="J19" s="28">
        <f t="shared" si="0"/>
        <v>390137.13</v>
      </c>
      <c r="K19" s="85">
        <f t="shared" si="2"/>
        <v>24.69222341772152</v>
      </c>
      <c r="L19" s="310" t="b">
        <f t="shared" si="1"/>
        <v>1</v>
      </c>
    </row>
    <row r="20" spans="1:14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2"/>
        <v>#DIV/0!</v>
      </c>
      <c r="L20" s="310" t="b">
        <f t="shared" si="1"/>
        <v>1</v>
      </c>
      <c r="M20" s="30"/>
      <c r="N20" s="30"/>
    </row>
    <row r="21" spans="1:12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2"/>
        <v>#DIV/0!</v>
      </c>
      <c r="L21" s="310" t="b">
        <f t="shared" si="1"/>
        <v>1</v>
      </c>
    </row>
    <row r="22" spans="1:12" s="25" customFormat="1" ht="15" customHeight="1">
      <c r="A22" s="145" t="s">
        <v>22</v>
      </c>
      <c r="B22" s="75"/>
      <c r="C22" s="32">
        <f>SUM(C24:C31)</f>
        <v>34600000</v>
      </c>
      <c r="D22" s="32">
        <f>SUM(D23:D37)</f>
        <v>11047970.11</v>
      </c>
      <c r="E22" s="88">
        <f>D22/C22*100</f>
        <v>31.93054945086705</v>
      </c>
      <c r="F22" s="32">
        <f>F26+F31+F30</f>
        <v>51343423</v>
      </c>
      <c r="G22" s="32">
        <f>G26+G31+G30</f>
        <v>23794310.55</v>
      </c>
      <c r="H22" s="88">
        <f>G22/F22*100</f>
        <v>46.343444125258266</v>
      </c>
      <c r="I22" s="32">
        <f>C22+F22</f>
        <v>85943423</v>
      </c>
      <c r="J22" s="32">
        <f t="shared" si="0"/>
        <v>34842280.66</v>
      </c>
      <c r="K22" s="88">
        <f t="shared" si="2"/>
        <v>40.54095059723185</v>
      </c>
      <c r="L22" s="310" t="b">
        <f t="shared" si="1"/>
        <v>1</v>
      </c>
    </row>
    <row r="23" spans="1:12" s="25" customFormat="1" ht="84.75" customHeight="1" hidden="1">
      <c r="A23" s="153" t="s">
        <v>173</v>
      </c>
      <c r="B23" s="304" t="s">
        <v>172</v>
      </c>
      <c r="C23" s="47"/>
      <c r="D23" s="47"/>
      <c r="E23" s="85"/>
      <c r="F23" s="47"/>
      <c r="G23" s="47"/>
      <c r="H23" s="83"/>
      <c r="I23" s="28">
        <f t="shared" si="0"/>
        <v>0</v>
      </c>
      <c r="J23" s="28">
        <f t="shared" si="0"/>
        <v>0</v>
      </c>
      <c r="K23" s="85"/>
      <c r="L23" s="310" t="b">
        <f t="shared" si="1"/>
        <v>1</v>
      </c>
    </row>
    <row r="24" spans="1:12" s="21" customFormat="1" ht="33.75" customHeight="1">
      <c r="A24" s="146" t="s">
        <v>23</v>
      </c>
      <c r="B24" s="72">
        <v>21040000</v>
      </c>
      <c r="C24" s="28">
        <v>30000000</v>
      </c>
      <c r="D24" s="28">
        <v>9522101.78</v>
      </c>
      <c r="E24" s="85">
        <f>D24/C24*100</f>
        <v>31.740339266666663</v>
      </c>
      <c r="F24" s="28"/>
      <c r="G24" s="28"/>
      <c r="H24" s="85"/>
      <c r="I24" s="28">
        <f t="shared" si="0"/>
        <v>30000000</v>
      </c>
      <c r="J24" s="28">
        <f t="shared" si="0"/>
        <v>9522101.78</v>
      </c>
      <c r="K24" s="85">
        <f t="shared" si="2"/>
        <v>31.740339266666663</v>
      </c>
      <c r="L24" s="310" t="b">
        <f t="shared" si="1"/>
        <v>1</v>
      </c>
    </row>
    <row r="25" spans="1:12" s="21" customFormat="1" ht="15" hidden="1">
      <c r="A25" s="147" t="s">
        <v>24</v>
      </c>
      <c r="B25" s="72">
        <v>21080000</v>
      </c>
      <c r="C25" s="28"/>
      <c r="D25" s="28"/>
      <c r="E25" s="85"/>
      <c r="F25" s="28"/>
      <c r="G25" s="28"/>
      <c r="H25" s="85"/>
      <c r="I25" s="28"/>
      <c r="J25" s="28">
        <f t="shared" si="0"/>
        <v>0</v>
      </c>
      <c r="K25" s="85"/>
      <c r="L25" s="310" t="b">
        <f t="shared" si="1"/>
        <v>1</v>
      </c>
    </row>
    <row r="26" spans="1:12" s="21" customFormat="1" ht="45">
      <c r="A26" s="147" t="s">
        <v>25</v>
      </c>
      <c r="B26" s="72">
        <v>21110000</v>
      </c>
      <c r="C26" s="28"/>
      <c r="D26" s="28"/>
      <c r="E26" s="85"/>
      <c r="F26" s="28">
        <v>1548000</v>
      </c>
      <c r="G26" s="28">
        <v>1424787.34</v>
      </c>
      <c r="H26" s="85">
        <f>G26/F26*100</f>
        <v>92.04052583979329</v>
      </c>
      <c r="I26" s="28">
        <f t="shared" si="0"/>
        <v>1548000</v>
      </c>
      <c r="J26" s="28">
        <f t="shared" si="0"/>
        <v>1424787.34</v>
      </c>
      <c r="K26" s="85">
        <f t="shared" si="2"/>
        <v>92.04052583979329</v>
      </c>
      <c r="L26" s="310" t="b">
        <f t="shared" si="1"/>
        <v>1</v>
      </c>
    </row>
    <row r="27" spans="1:12" s="21" customFormat="1" ht="31.5" customHeight="1">
      <c r="A27" s="144" t="s">
        <v>26</v>
      </c>
      <c r="B27" s="72">
        <v>22080000</v>
      </c>
      <c r="C27" s="28">
        <v>4400000</v>
      </c>
      <c r="D27" s="28">
        <v>1193338.89</v>
      </c>
      <c r="E27" s="85">
        <f>D27/C27*100</f>
        <v>27.121338409090907</v>
      </c>
      <c r="F27" s="28"/>
      <c r="G27" s="28"/>
      <c r="H27" s="85"/>
      <c r="I27" s="28">
        <f t="shared" si="0"/>
        <v>4400000</v>
      </c>
      <c r="J27" s="28">
        <f t="shared" si="0"/>
        <v>1193338.89</v>
      </c>
      <c r="K27" s="85">
        <f t="shared" si="2"/>
        <v>27.121338409090907</v>
      </c>
      <c r="L27" s="310" t="b">
        <f t="shared" si="1"/>
        <v>1</v>
      </c>
    </row>
    <row r="28" spans="1:12" s="21" customFormat="1" ht="21" customHeight="1" hidden="1">
      <c r="A28" s="142" t="s">
        <v>20</v>
      </c>
      <c r="B28" s="72">
        <v>23030000</v>
      </c>
      <c r="C28" s="29"/>
      <c r="D28" s="29"/>
      <c r="E28" s="85"/>
      <c r="F28" s="28"/>
      <c r="G28" s="28"/>
      <c r="H28" s="85"/>
      <c r="I28" s="28"/>
      <c r="J28" s="28">
        <f t="shared" si="0"/>
        <v>0</v>
      </c>
      <c r="K28" s="85"/>
      <c r="L28" s="310" t="b">
        <f t="shared" si="1"/>
        <v>1</v>
      </c>
    </row>
    <row r="29" spans="1:12" s="21" customFormat="1" ht="30">
      <c r="A29" s="142" t="s">
        <v>27</v>
      </c>
      <c r="B29" s="72">
        <v>24030000</v>
      </c>
      <c r="C29" s="28"/>
      <c r="D29" s="28">
        <v>14.19</v>
      </c>
      <c r="E29" s="85"/>
      <c r="F29" s="28"/>
      <c r="G29" s="28"/>
      <c r="H29" s="85"/>
      <c r="I29" s="28"/>
      <c r="J29" s="28">
        <f t="shared" si="0"/>
        <v>14.19</v>
      </c>
      <c r="K29" s="85"/>
      <c r="L29" s="310" t="b">
        <f t="shared" si="1"/>
        <v>1</v>
      </c>
    </row>
    <row r="30" spans="1:12" s="21" customFormat="1" ht="15">
      <c r="A30" s="142" t="s">
        <v>28</v>
      </c>
      <c r="B30" s="72">
        <v>24060000</v>
      </c>
      <c r="C30" s="28">
        <v>200000</v>
      </c>
      <c r="D30" s="28">
        <v>332485.57</v>
      </c>
      <c r="E30" s="85">
        <f>D30/C30*100</f>
        <v>166.242785</v>
      </c>
      <c r="F30" s="28">
        <v>62400</v>
      </c>
      <c r="G30" s="28">
        <v>156264.48</v>
      </c>
      <c r="H30" s="85">
        <f>G30/F30*100</f>
        <v>250.42384615384617</v>
      </c>
      <c r="I30" s="28">
        <f t="shared" si="0"/>
        <v>262400</v>
      </c>
      <c r="J30" s="28">
        <f t="shared" si="0"/>
        <v>488750.05000000005</v>
      </c>
      <c r="K30" s="85">
        <f t="shared" si="2"/>
        <v>186.26145198170732</v>
      </c>
      <c r="L30" s="310" t="b">
        <f t="shared" si="1"/>
        <v>1</v>
      </c>
    </row>
    <row r="31" spans="1:12" s="21" customFormat="1" ht="30">
      <c r="A31" s="147" t="s">
        <v>29</v>
      </c>
      <c r="B31" s="72">
        <v>25000000</v>
      </c>
      <c r="C31" s="28"/>
      <c r="D31" s="28"/>
      <c r="E31" s="85"/>
      <c r="F31" s="28">
        <v>49733023</v>
      </c>
      <c r="G31" s="28">
        <v>22213258.73</v>
      </c>
      <c r="H31" s="85">
        <f>G31/F31*100</f>
        <v>44.66500805712133</v>
      </c>
      <c r="I31" s="28">
        <f>C31+F31</f>
        <v>49733023</v>
      </c>
      <c r="J31" s="28">
        <f>D31+G31</f>
        <v>22213258.73</v>
      </c>
      <c r="K31" s="85">
        <f t="shared" si="2"/>
        <v>44.66500805712133</v>
      </c>
      <c r="L31" s="310" t="b">
        <f t="shared" si="1"/>
        <v>1</v>
      </c>
    </row>
    <row r="32" spans="1:12" s="21" customFormat="1" ht="15" hidden="1">
      <c r="A32" s="147"/>
      <c r="B32" s="26"/>
      <c r="C32" s="85"/>
      <c r="D32" s="85"/>
      <c r="E32" s="85"/>
      <c r="F32" s="85"/>
      <c r="G32" s="85"/>
      <c r="H32" s="85"/>
      <c r="I32" s="85"/>
      <c r="J32" s="85"/>
      <c r="K32" s="85"/>
      <c r="L32" s="310" t="b">
        <f t="shared" si="1"/>
        <v>1</v>
      </c>
    </row>
    <row r="33" spans="1:12" s="52" customFormat="1" ht="18.75" customHeight="1" hidden="1">
      <c r="A33" s="456"/>
      <c r="B33" s="272"/>
      <c r="C33" s="457" t="s">
        <v>1</v>
      </c>
      <c r="D33" s="457"/>
      <c r="E33" s="457"/>
      <c r="F33" s="458" t="s">
        <v>66</v>
      </c>
      <c r="G33" s="458"/>
      <c r="H33" s="458"/>
      <c r="I33" s="447" t="s">
        <v>2</v>
      </c>
      <c r="J33" s="447"/>
      <c r="K33" s="447"/>
      <c r="L33" s="310" t="b">
        <f t="shared" si="1"/>
        <v>1</v>
      </c>
    </row>
    <row r="34" spans="1:12" s="52" customFormat="1" ht="15" hidden="1">
      <c r="A34" s="456"/>
      <c r="B34" s="272" t="s">
        <v>3</v>
      </c>
      <c r="C34" s="273" t="s">
        <v>4</v>
      </c>
      <c r="D34" s="273" t="s">
        <v>5</v>
      </c>
      <c r="E34" s="273" t="s">
        <v>6</v>
      </c>
      <c r="F34" s="273" t="s">
        <v>4</v>
      </c>
      <c r="G34" s="273" t="s">
        <v>5</v>
      </c>
      <c r="H34" s="273" t="s">
        <v>6</v>
      </c>
      <c r="I34" s="273" t="s">
        <v>4</v>
      </c>
      <c r="J34" s="273" t="s">
        <v>5</v>
      </c>
      <c r="K34" s="273" t="s">
        <v>6</v>
      </c>
      <c r="L34" s="310" t="e">
        <f t="shared" si="1"/>
        <v>#VALUE!</v>
      </c>
    </row>
    <row r="35" spans="1:12" s="21" customFormat="1" ht="15" customHeight="1" hidden="1">
      <c r="A35" s="456"/>
      <c r="B35" s="26" t="s">
        <v>7</v>
      </c>
      <c r="C35" s="150" t="s">
        <v>8</v>
      </c>
      <c r="D35" s="150"/>
      <c r="E35" s="150" t="s">
        <v>9</v>
      </c>
      <c r="F35" s="150" t="s">
        <v>10</v>
      </c>
      <c r="G35" s="150"/>
      <c r="H35" s="150" t="s">
        <v>9</v>
      </c>
      <c r="I35" s="150" t="s">
        <v>8</v>
      </c>
      <c r="J35" s="150"/>
      <c r="K35" s="150" t="s">
        <v>9</v>
      </c>
      <c r="L35" s="310" t="b">
        <f t="shared" si="1"/>
        <v>1</v>
      </c>
    </row>
    <row r="36" spans="1:12" s="21" customFormat="1" ht="13.5" customHeight="1" hidden="1">
      <c r="A36" s="456"/>
      <c r="B36" s="26" t="s">
        <v>11</v>
      </c>
      <c r="C36" s="150" t="s">
        <v>10</v>
      </c>
      <c r="D36" s="150"/>
      <c r="E36" s="150"/>
      <c r="F36" s="150"/>
      <c r="G36" s="150"/>
      <c r="H36" s="150"/>
      <c r="I36" s="150" t="s">
        <v>10</v>
      </c>
      <c r="J36" s="150"/>
      <c r="K36" s="150"/>
      <c r="L36" s="310" t="b">
        <f t="shared" si="1"/>
        <v>1</v>
      </c>
    </row>
    <row r="37" spans="1:12" s="21" customFormat="1" ht="45">
      <c r="A37" s="311" t="s">
        <v>180</v>
      </c>
      <c r="B37" s="26">
        <v>31020000</v>
      </c>
      <c r="C37" s="150"/>
      <c r="D37" s="29">
        <v>29.68</v>
      </c>
      <c r="E37" s="150"/>
      <c r="F37" s="150"/>
      <c r="G37" s="150"/>
      <c r="H37" s="150"/>
      <c r="I37" s="150"/>
      <c r="J37" s="47">
        <f t="shared" si="0"/>
        <v>29.68</v>
      </c>
      <c r="K37" s="150"/>
      <c r="L37" s="310"/>
    </row>
    <row r="38" spans="1:12" s="52" customFormat="1" ht="45">
      <c r="A38" s="315" t="s">
        <v>151</v>
      </c>
      <c r="B38" s="272">
        <v>31030000</v>
      </c>
      <c r="C38" s="83"/>
      <c r="D38" s="83"/>
      <c r="E38" s="83"/>
      <c r="F38" s="47">
        <v>2500000</v>
      </c>
      <c r="G38" s="47">
        <v>34</v>
      </c>
      <c r="H38" s="83">
        <f>G38/F38*100</f>
        <v>0.00136</v>
      </c>
      <c r="I38" s="47">
        <f t="shared" si="0"/>
        <v>2500000</v>
      </c>
      <c r="J38" s="47">
        <f t="shared" si="0"/>
        <v>34</v>
      </c>
      <c r="K38" s="83">
        <f t="shared" si="2"/>
        <v>0.00136</v>
      </c>
      <c r="L38" s="312" t="b">
        <f t="shared" si="1"/>
        <v>1</v>
      </c>
    </row>
    <row r="39" spans="1:12" s="35" customFormat="1" ht="14.25">
      <c r="A39" s="152" t="s">
        <v>30</v>
      </c>
      <c r="B39" s="33">
        <v>50000000</v>
      </c>
      <c r="C39" s="98"/>
      <c r="D39" s="98"/>
      <c r="E39" s="99"/>
      <c r="F39" s="34">
        <f>F40+F41</f>
        <v>62560000</v>
      </c>
      <c r="G39" s="34">
        <f>G40+G41</f>
        <v>15187275.81</v>
      </c>
      <c r="H39" s="88">
        <f>G39/F39*100</f>
        <v>24.27633601342711</v>
      </c>
      <c r="I39" s="34">
        <f>I40+I41</f>
        <v>62560000</v>
      </c>
      <c r="J39" s="34">
        <f>J40+J41</f>
        <v>15187275.81</v>
      </c>
      <c r="K39" s="99">
        <f t="shared" si="2"/>
        <v>24.27633601342711</v>
      </c>
      <c r="L39" s="310" t="b">
        <f t="shared" si="1"/>
        <v>1</v>
      </c>
    </row>
    <row r="40" spans="1:12" s="21" customFormat="1" ht="30.75" thickBot="1">
      <c r="A40" s="142" t="s">
        <v>31</v>
      </c>
      <c r="B40" s="26">
        <v>50080000</v>
      </c>
      <c r="C40" s="85"/>
      <c r="D40" s="85"/>
      <c r="E40" s="85"/>
      <c r="F40" s="28">
        <v>62560000</v>
      </c>
      <c r="G40" s="28">
        <v>15187275.81</v>
      </c>
      <c r="H40" s="85">
        <f>G40/F40*100</f>
        <v>24.27633601342711</v>
      </c>
      <c r="I40" s="28">
        <f t="shared" si="0"/>
        <v>62560000</v>
      </c>
      <c r="J40" s="28">
        <f t="shared" si="0"/>
        <v>15187275.81</v>
      </c>
      <c r="K40" s="85">
        <f t="shared" si="2"/>
        <v>24.27633601342711</v>
      </c>
      <c r="L40" s="310" t="b">
        <f t="shared" si="1"/>
        <v>1</v>
      </c>
    </row>
    <row r="41" spans="1:12" s="21" customFormat="1" ht="30.75" hidden="1" thickBot="1">
      <c r="A41" s="194" t="s">
        <v>32</v>
      </c>
      <c r="B41" s="37">
        <v>50110000</v>
      </c>
      <c r="C41" s="100"/>
      <c r="D41" s="101"/>
      <c r="E41" s="100"/>
      <c r="F41" s="38"/>
      <c r="G41" s="38"/>
      <c r="H41" s="100"/>
      <c r="I41" s="38">
        <f t="shared" si="0"/>
        <v>0</v>
      </c>
      <c r="J41" s="38">
        <f t="shared" si="0"/>
        <v>0</v>
      </c>
      <c r="K41" s="100"/>
      <c r="L41" s="310" t="b">
        <f t="shared" si="1"/>
        <v>1</v>
      </c>
    </row>
    <row r="42" spans="1:12" s="42" customFormat="1" ht="15" thickBot="1">
      <c r="A42" s="229" t="s">
        <v>33</v>
      </c>
      <c r="B42" s="230">
        <v>900101</v>
      </c>
      <c r="C42" s="231">
        <f>C22+C12</f>
        <v>1495359900</v>
      </c>
      <c r="D42" s="231">
        <f>D22+D12</f>
        <v>354645409.73</v>
      </c>
      <c r="E42" s="232">
        <f>D42/C42*100</f>
        <v>23.716391601112218</v>
      </c>
      <c r="F42" s="231">
        <f>F39+F22+F12+F38</f>
        <v>172293423</v>
      </c>
      <c r="G42" s="231">
        <f>G39+G22+G12+G38</f>
        <v>52867214.769999996</v>
      </c>
      <c r="H42" s="232">
        <f>G42/F42*100</f>
        <v>30.68440678086708</v>
      </c>
      <c r="I42" s="231">
        <f t="shared" si="0"/>
        <v>1667653323</v>
      </c>
      <c r="J42" s="231">
        <f t="shared" si="0"/>
        <v>407512624.5</v>
      </c>
      <c r="K42" s="232">
        <f t="shared" si="2"/>
        <v>24.436291337033484</v>
      </c>
      <c r="L42" s="310" t="b">
        <f t="shared" si="1"/>
        <v>1</v>
      </c>
    </row>
    <row r="43" spans="1:12" s="46" customFormat="1" ht="14.25">
      <c r="A43" s="221" t="s">
        <v>34</v>
      </c>
      <c r="B43" s="33">
        <v>40000000</v>
      </c>
      <c r="C43" s="222">
        <f>SUM(C44:C86)</f>
        <v>2173349391</v>
      </c>
      <c r="D43" s="222">
        <f>SUM(D44:D86)</f>
        <v>461191683.37999994</v>
      </c>
      <c r="E43" s="224">
        <f>D43/C43*100</f>
        <v>21.22031944287599</v>
      </c>
      <c r="F43" s="223">
        <f>SUM(F45:F86)</f>
        <v>98731500</v>
      </c>
      <c r="G43" s="223">
        <f>SUM(G45:G86)</f>
        <v>0</v>
      </c>
      <c r="H43" s="224">
        <f>G43/F43*100</f>
        <v>0</v>
      </c>
      <c r="I43" s="222">
        <f>SUM(I45:I86)</f>
        <v>2271995200</v>
      </c>
      <c r="J43" s="222">
        <f>SUM(J45:J86)</f>
        <v>461152590.3899999</v>
      </c>
      <c r="K43" s="99">
        <f t="shared" si="2"/>
        <v>20.297251965585136</v>
      </c>
      <c r="L43" s="310" t="b">
        <f t="shared" si="1"/>
        <v>0</v>
      </c>
    </row>
    <row r="44" spans="1:12" s="284" customFormat="1" ht="30">
      <c r="A44" s="153" t="s">
        <v>181</v>
      </c>
      <c r="B44" s="272">
        <v>41010900</v>
      </c>
      <c r="C44" s="47">
        <v>85691</v>
      </c>
      <c r="D44" s="47">
        <v>39092.99</v>
      </c>
      <c r="E44" s="182">
        <f aca="true" t="shared" si="3" ref="E44:E58">D44/C44*100</f>
        <v>45.62088200627837</v>
      </c>
      <c r="F44" s="185"/>
      <c r="G44" s="185"/>
      <c r="H44" s="182"/>
      <c r="I44" s="47">
        <f t="shared" si="0"/>
        <v>85691</v>
      </c>
      <c r="J44" s="47">
        <f t="shared" si="0"/>
        <v>39092.99</v>
      </c>
      <c r="K44" s="83">
        <f t="shared" si="2"/>
        <v>45.62088200627837</v>
      </c>
      <c r="L44" s="312"/>
    </row>
    <row r="45" spans="1:14" s="284" customFormat="1" ht="30">
      <c r="A45" s="228" t="s">
        <v>129</v>
      </c>
      <c r="B45" s="272">
        <v>41020100</v>
      </c>
      <c r="C45" s="47">
        <v>134794700</v>
      </c>
      <c r="D45" s="185">
        <v>37008842.45</v>
      </c>
      <c r="E45" s="182">
        <f t="shared" si="3"/>
        <v>27.45571038772296</v>
      </c>
      <c r="F45" s="185"/>
      <c r="G45" s="185"/>
      <c r="H45" s="182"/>
      <c r="I45" s="47">
        <f t="shared" si="0"/>
        <v>134794700</v>
      </c>
      <c r="J45" s="47">
        <f t="shared" si="0"/>
        <v>37008842.45</v>
      </c>
      <c r="K45" s="83">
        <f t="shared" si="2"/>
        <v>27.45571038772296</v>
      </c>
      <c r="L45" s="310" t="b">
        <f t="shared" si="1"/>
        <v>1</v>
      </c>
      <c r="M45" s="305"/>
      <c r="N45" s="305"/>
    </row>
    <row r="46" spans="1:15" s="48" customFormat="1" ht="30">
      <c r="A46" s="228" t="s">
        <v>153</v>
      </c>
      <c r="B46" s="133">
        <v>41020600</v>
      </c>
      <c r="C46" s="47">
        <v>68788600</v>
      </c>
      <c r="D46" s="185"/>
      <c r="E46" s="182">
        <f>D46/C46*100</f>
        <v>0</v>
      </c>
      <c r="F46" s="182"/>
      <c r="G46" s="182"/>
      <c r="H46" s="224"/>
      <c r="I46" s="47">
        <f t="shared" si="0"/>
        <v>68788600</v>
      </c>
      <c r="J46" s="47">
        <f t="shared" si="0"/>
        <v>0</v>
      </c>
      <c r="K46" s="83">
        <f t="shared" si="2"/>
        <v>0</v>
      </c>
      <c r="L46" s="310" t="b">
        <f t="shared" si="1"/>
        <v>1</v>
      </c>
      <c r="O46" s="226"/>
    </row>
    <row r="47" spans="1:15" s="48" customFormat="1" ht="165" hidden="1">
      <c r="A47" s="228" t="s">
        <v>176</v>
      </c>
      <c r="B47" s="133">
        <v>41021000</v>
      </c>
      <c r="C47" s="47"/>
      <c r="D47" s="185"/>
      <c r="E47" s="182" t="e">
        <f t="shared" si="3"/>
        <v>#DIV/0!</v>
      </c>
      <c r="F47" s="182"/>
      <c r="G47" s="182"/>
      <c r="H47" s="224"/>
      <c r="I47" s="47">
        <f t="shared" si="0"/>
        <v>0</v>
      </c>
      <c r="J47" s="47">
        <f t="shared" si="0"/>
        <v>0</v>
      </c>
      <c r="K47" s="83" t="e">
        <f t="shared" si="2"/>
        <v>#DIV/0!</v>
      </c>
      <c r="L47" s="310" t="b">
        <f t="shared" si="1"/>
        <v>1</v>
      </c>
      <c r="O47" s="226"/>
    </row>
    <row r="48" spans="1:12" s="48" customFormat="1" ht="87" customHeight="1" hidden="1">
      <c r="A48" s="209" t="s">
        <v>109</v>
      </c>
      <c r="B48" s="133">
        <v>41021200</v>
      </c>
      <c r="C48" s="47"/>
      <c r="D48" s="47"/>
      <c r="E48" s="182" t="e">
        <f t="shared" si="3"/>
        <v>#DIV/0!</v>
      </c>
      <c r="F48" s="83"/>
      <c r="G48" s="83"/>
      <c r="H48" s="224"/>
      <c r="I48" s="47">
        <f t="shared" si="0"/>
        <v>0</v>
      </c>
      <c r="J48" s="47">
        <f t="shared" si="0"/>
        <v>0</v>
      </c>
      <c r="K48" s="83" t="e">
        <f t="shared" si="2"/>
        <v>#DIV/0!</v>
      </c>
      <c r="L48" s="310" t="b">
        <f t="shared" si="1"/>
        <v>1</v>
      </c>
    </row>
    <row r="49" spans="1:12" s="48" customFormat="1" ht="76.5" customHeight="1" hidden="1">
      <c r="A49" s="225" t="s">
        <v>114</v>
      </c>
      <c r="B49" s="133">
        <v>41021300</v>
      </c>
      <c r="C49" s="47"/>
      <c r="D49" s="47"/>
      <c r="E49" s="182" t="e">
        <f t="shared" si="3"/>
        <v>#DIV/0!</v>
      </c>
      <c r="F49" s="83"/>
      <c r="G49" s="83"/>
      <c r="H49" s="224"/>
      <c r="I49" s="47">
        <f t="shared" si="0"/>
        <v>0</v>
      </c>
      <c r="J49" s="47">
        <f t="shared" si="0"/>
        <v>0</v>
      </c>
      <c r="K49" s="83" t="e">
        <f t="shared" si="2"/>
        <v>#DIV/0!</v>
      </c>
      <c r="L49" s="310" t="b">
        <f t="shared" si="1"/>
        <v>1</v>
      </c>
    </row>
    <row r="50" spans="1:12" s="48" customFormat="1" ht="30" hidden="1">
      <c r="A50" s="153" t="s">
        <v>98</v>
      </c>
      <c r="B50" s="133">
        <v>41030400</v>
      </c>
      <c r="C50" s="47"/>
      <c r="D50" s="47"/>
      <c r="E50" s="182" t="e">
        <f t="shared" si="3"/>
        <v>#DIV/0!</v>
      </c>
      <c r="F50" s="83"/>
      <c r="G50" s="83"/>
      <c r="H50" s="224"/>
      <c r="I50" s="47">
        <f t="shared" si="0"/>
        <v>0</v>
      </c>
      <c r="J50" s="47">
        <f t="shared" si="0"/>
        <v>0</v>
      </c>
      <c r="K50" s="83" t="e">
        <f t="shared" si="2"/>
        <v>#DIV/0!</v>
      </c>
      <c r="L50" s="310" t="b">
        <f t="shared" si="1"/>
        <v>1</v>
      </c>
    </row>
    <row r="51" spans="1:12" s="48" customFormat="1" ht="90" hidden="1">
      <c r="A51" s="217" t="s">
        <v>130</v>
      </c>
      <c r="B51" s="134">
        <v>41027400</v>
      </c>
      <c r="C51" s="47"/>
      <c r="D51" s="47"/>
      <c r="E51" s="182" t="e">
        <f t="shared" si="3"/>
        <v>#DIV/0!</v>
      </c>
      <c r="F51" s="47"/>
      <c r="G51" s="47"/>
      <c r="H51" s="182"/>
      <c r="I51" s="47">
        <f t="shared" si="0"/>
        <v>0</v>
      </c>
      <c r="J51" s="47">
        <f t="shared" si="0"/>
        <v>0</v>
      </c>
      <c r="K51" s="83" t="e">
        <f t="shared" si="2"/>
        <v>#DIV/0!</v>
      </c>
      <c r="L51" s="310" t="b">
        <f t="shared" si="1"/>
        <v>1</v>
      </c>
    </row>
    <row r="52" spans="1:12" s="48" customFormat="1" ht="42" customHeight="1">
      <c r="A52" s="137" t="s">
        <v>79</v>
      </c>
      <c r="B52" s="134">
        <v>41030500</v>
      </c>
      <c r="C52" s="320">
        <v>2162500</v>
      </c>
      <c r="D52" s="47">
        <v>435250</v>
      </c>
      <c r="E52" s="182">
        <f t="shared" si="3"/>
        <v>20.127167630057805</v>
      </c>
      <c r="F52" s="47"/>
      <c r="G52" s="47"/>
      <c r="H52" s="182"/>
      <c r="I52" s="47">
        <f>C52+F52</f>
        <v>2162500</v>
      </c>
      <c r="J52" s="47">
        <f>D52+G52</f>
        <v>435250</v>
      </c>
      <c r="K52" s="83">
        <f t="shared" si="2"/>
        <v>20.127167630057805</v>
      </c>
      <c r="L52" s="310" t="b">
        <f t="shared" si="1"/>
        <v>1</v>
      </c>
    </row>
    <row r="53" spans="1:15" s="48" customFormat="1" ht="75">
      <c r="A53" s="209" t="s">
        <v>154</v>
      </c>
      <c r="B53" s="134">
        <v>41030600</v>
      </c>
      <c r="C53" s="47">
        <v>1038820700</v>
      </c>
      <c r="D53" s="47">
        <v>220611517.56</v>
      </c>
      <c r="E53" s="83">
        <f t="shared" si="3"/>
        <v>21.236727142614697</v>
      </c>
      <c r="F53" s="47"/>
      <c r="G53" s="47"/>
      <c r="H53" s="85"/>
      <c r="I53" s="47">
        <f t="shared" si="0"/>
        <v>1038820700</v>
      </c>
      <c r="J53" s="47">
        <f t="shared" si="0"/>
        <v>220611517.56</v>
      </c>
      <c r="K53" s="83">
        <f t="shared" si="2"/>
        <v>21.236727142614697</v>
      </c>
      <c r="L53" s="310" t="b">
        <f t="shared" si="1"/>
        <v>1</v>
      </c>
      <c r="O53" s="137"/>
    </row>
    <row r="54" spans="1:12" s="21" customFormat="1" ht="45" hidden="1">
      <c r="A54" s="142" t="s">
        <v>35</v>
      </c>
      <c r="B54" s="132">
        <v>41030500</v>
      </c>
      <c r="C54" s="28"/>
      <c r="D54" s="28"/>
      <c r="E54" s="83" t="e">
        <f t="shared" si="3"/>
        <v>#DIV/0!</v>
      </c>
      <c r="F54" s="28"/>
      <c r="G54" s="28"/>
      <c r="H54" s="85" t="e">
        <f>G54/F54*100</f>
        <v>#DIV/0!</v>
      </c>
      <c r="I54" s="47">
        <f t="shared" si="0"/>
        <v>0</v>
      </c>
      <c r="J54" s="47">
        <f t="shared" si="0"/>
        <v>0</v>
      </c>
      <c r="K54" s="83" t="e">
        <f t="shared" si="2"/>
        <v>#DIV/0!</v>
      </c>
      <c r="L54" s="310" t="b">
        <f t="shared" si="1"/>
        <v>1</v>
      </c>
    </row>
    <row r="55" spans="1:12" s="21" customFormat="1" ht="180">
      <c r="A55" s="298" t="s">
        <v>155</v>
      </c>
      <c r="B55" s="132">
        <v>41030700</v>
      </c>
      <c r="C55" s="28">
        <v>4898100</v>
      </c>
      <c r="D55" s="28"/>
      <c r="E55" s="83">
        <f t="shared" si="3"/>
        <v>0</v>
      </c>
      <c r="F55" s="85"/>
      <c r="G55" s="85"/>
      <c r="H55" s="85"/>
      <c r="I55" s="47">
        <f t="shared" si="0"/>
        <v>4898100</v>
      </c>
      <c r="J55" s="47">
        <f t="shared" si="0"/>
        <v>0</v>
      </c>
      <c r="K55" s="83">
        <f t="shared" si="2"/>
        <v>0</v>
      </c>
      <c r="L55" s="310" t="b">
        <f t="shared" si="1"/>
        <v>1</v>
      </c>
    </row>
    <row r="56" spans="1:15" s="21" customFormat="1" ht="15">
      <c r="A56" s="468" t="s">
        <v>152</v>
      </c>
      <c r="B56" s="448">
        <v>41030800</v>
      </c>
      <c r="C56" s="449">
        <v>543023600</v>
      </c>
      <c r="D56" s="449">
        <v>153339446.03</v>
      </c>
      <c r="E56" s="501">
        <f t="shared" si="3"/>
        <v>28.238081370680757</v>
      </c>
      <c r="F56" s="502"/>
      <c r="G56" s="502"/>
      <c r="H56" s="502"/>
      <c r="I56" s="503">
        <f t="shared" si="0"/>
        <v>543023600</v>
      </c>
      <c r="J56" s="503">
        <f t="shared" si="0"/>
        <v>153339446.03</v>
      </c>
      <c r="K56" s="501">
        <f t="shared" si="2"/>
        <v>28.238081370680757</v>
      </c>
      <c r="L56" s="310" t="b">
        <f t="shared" si="1"/>
        <v>1</v>
      </c>
      <c r="O56" s="137"/>
    </row>
    <row r="57" spans="1:15" s="21" customFormat="1" ht="73.5" customHeight="1">
      <c r="A57" s="469"/>
      <c r="B57" s="448"/>
      <c r="C57" s="449"/>
      <c r="D57" s="449"/>
      <c r="E57" s="501" t="e">
        <f t="shared" si="3"/>
        <v>#DIV/0!</v>
      </c>
      <c r="F57" s="502"/>
      <c r="G57" s="502"/>
      <c r="H57" s="502"/>
      <c r="I57" s="503"/>
      <c r="J57" s="503"/>
      <c r="K57" s="501"/>
      <c r="L57" s="310" t="b">
        <f t="shared" si="1"/>
        <v>1</v>
      </c>
      <c r="O57" s="220"/>
    </row>
    <row r="58" spans="1:12" s="21" customFormat="1" ht="180">
      <c r="A58" s="217" t="s">
        <v>156</v>
      </c>
      <c r="B58" s="132">
        <v>41030900</v>
      </c>
      <c r="C58" s="29">
        <v>100074800</v>
      </c>
      <c r="D58" s="29">
        <v>20768253.24</v>
      </c>
      <c r="E58" s="83">
        <f t="shared" si="3"/>
        <v>20.752730197812035</v>
      </c>
      <c r="F58" s="85"/>
      <c r="G58" s="85"/>
      <c r="H58" s="85"/>
      <c r="I58" s="47">
        <f t="shared" si="0"/>
        <v>100074800</v>
      </c>
      <c r="J58" s="47">
        <f t="shared" si="0"/>
        <v>20768253.24</v>
      </c>
      <c r="K58" s="83">
        <f t="shared" si="2"/>
        <v>20.752730197812035</v>
      </c>
      <c r="L58" s="310" t="b">
        <f t="shared" si="1"/>
        <v>1</v>
      </c>
    </row>
    <row r="59" spans="1:12" s="21" customFormat="1" ht="75">
      <c r="A59" s="286" t="s">
        <v>132</v>
      </c>
      <c r="B59" s="132">
        <v>41031000</v>
      </c>
      <c r="C59" s="29">
        <v>34085900</v>
      </c>
      <c r="D59" s="29">
        <v>152100.53</v>
      </c>
      <c r="E59" s="83">
        <f aca="true" t="shared" si="4" ref="E59:E84">D59/C59*100</f>
        <v>0.4462271203048768</v>
      </c>
      <c r="F59" s="85"/>
      <c r="G59" s="85"/>
      <c r="H59" s="85"/>
      <c r="I59" s="47">
        <f t="shared" si="0"/>
        <v>34085900</v>
      </c>
      <c r="J59" s="47">
        <f t="shared" si="0"/>
        <v>152100.53</v>
      </c>
      <c r="K59" s="83">
        <f t="shared" si="2"/>
        <v>0.4462271203048768</v>
      </c>
      <c r="L59" s="310" t="b">
        <f t="shared" si="1"/>
        <v>1</v>
      </c>
    </row>
    <row r="60" spans="1:15" s="21" customFormat="1" ht="60" hidden="1">
      <c r="A60" s="299" t="s">
        <v>157</v>
      </c>
      <c r="B60" s="134">
        <v>41031200</v>
      </c>
      <c r="C60" s="29"/>
      <c r="D60" s="29"/>
      <c r="E60" s="83" t="e">
        <f t="shared" si="4"/>
        <v>#DIV/0!</v>
      </c>
      <c r="F60" s="28"/>
      <c r="G60" s="28"/>
      <c r="H60" s="85"/>
      <c r="I60" s="47">
        <f t="shared" si="0"/>
        <v>0</v>
      </c>
      <c r="J60" s="47">
        <f t="shared" si="0"/>
        <v>0</v>
      </c>
      <c r="K60" s="83" t="e">
        <f t="shared" si="2"/>
        <v>#DIV/0!</v>
      </c>
      <c r="L60" s="310" t="b">
        <f t="shared" si="1"/>
        <v>1</v>
      </c>
      <c r="O60" s="135"/>
    </row>
    <row r="61" spans="1:15" s="21" customFormat="1" ht="75" hidden="1">
      <c r="A61" s="300" t="s">
        <v>158</v>
      </c>
      <c r="B61" s="134">
        <v>41031700</v>
      </c>
      <c r="C61" s="29"/>
      <c r="D61" s="29"/>
      <c r="E61" s="83" t="e">
        <f t="shared" si="4"/>
        <v>#DIV/0!</v>
      </c>
      <c r="F61" s="28"/>
      <c r="G61" s="28"/>
      <c r="H61" s="85"/>
      <c r="I61" s="47">
        <f t="shared" si="0"/>
        <v>0</v>
      </c>
      <c r="J61" s="47">
        <f t="shared" si="0"/>
        <v>0</v>
      </c>
      <c r="K61" s="83" t="e">
        <f t="shared" si="2"/>
        <v>#DIV/0!</v>
      </c>
      <c r="L61" s="310" t="b">
        <f t="shared" si="1"/>
        <v>1</v>
      </c>
      <c r="O61" s="135"/>
    </row>
    <row r="62" spans="1:15" s="21" customFormat="1" ht="45" hidden="1">
      <c r="A62" s="137" t="s">
        <v>108</v>
      </c>
      <c r="B62" s="134">
        <v>41032200</v>
      </c>
      <c r="C62" s="29"/>
      <c r="D62" s="29"/>
      <c r="E62" s="83" t="e">
        <f t="shared" si="4"/>
        <v>#DIV/0!</v>
      </c>
      <c r="F62" s="85"/>
      <c r="G62" s="85"/>
      <c r="H62" s="85"/>
      <c r="I62" s="47">
        <f t="shared" si="0"/>
        <v>0</v>
      </c>
      <c r="J62" s="47">
        <f t="shared" si="0"/>
        <v>0</v>
      </c>
      <c r="K62" s="83" t="e">
        <f t="shared" si="2"/>
        <v>#DIV/0!</v>
      </c>
      <c r="L62" s="310" t="b">
        <f t="shared" si="1"/>
        <v>1</v>
      </c>
      <c r="O62" s="135"/>
    </row>
    <row r="63" spans="1:15" s="21" customFormat="1" ht="120">
      <c r="A63" s="233" t="s">
        <v>115</v>
      </c>
      <c r="B63" s="134">
        <v>41032300</v>
      </c>
      <c r="C63" s="29">
        <v>45694300</v>
      </c>
      <c r="D63" s="29">
        <v>22847200</v>
      </c>
      <c r="E63" s="83">
        <f t="shared" si="4"/>
        <v>50.0001094228383</v>
      </c>
      <c r="F63" s="85"/>
      <c r="G63" s="85"/>
      <c r="H63" s="85"/>
      <c r="I63" s="47">
        <f t="shared" si="0"/>
        <v>45694300</v>
      </c>
      <c r="J63" s="47">
        <f t="shared" si="0"/>
        <v>22847200</v>
      </c>
      <c r="K63" s="83">
        <f t="shared" si="2"/>
        <v>50.0001094228383</v>
      </c>
      <c r="L63" s="310" t="b">
        <f t="shared" si="1"/>
        <v>1</v>
      </c>
      <c r="O63" s="135"/>
    </row>
    <row r="64" spans="1:15" s="21" customFormat="1" ht="60" hidden="1">
      <c r="A64" s="217" t="s">
        <v>133</v>
      </c>
      <c r="B64" s="134">
        <v>41032800</v>
      </c>
      <c r="C64" s="29"/>
      <c r="D64" s="29"/>
      <c r="E64" s="83"/>
      <c r="F64" s="28"/>
      <c r="G64" s="85"/>
      <c r="H64" s="85" t="e">
        <f>G64/F64*100</f>
        <v>#DIV/0!</v>
      </c>
      <c r="I64" s="47">
        <f t="shared" si="0"/>
        <v>0</v>
      </c>
      <c r="J64" s="47">
        <f t="shared" si="0"/>
        <v>0</v>
      </c>
      <c r="K64" s="83" t="e">
        <f t="shared" si="2"/>
        <v>#DIV/0!</v>
      </c>
      <c r="L64" s="310" t="b">
        <f t="shared" si="1"/>
        <v>1</v>
      </c>
      <c r="O64" s="135"/>
    </row>
    <row r="65" spans="1:15" s="21" customFormat="1" ht="105" hidden="1">
      <c r="A65" s="299" t="s">
        <v>159</v>
      </c>
      <c r="B65" s="134">
        <v>41033000</v>
      </c>
      <c r="C65" s="29"/>
      <c r="D65" s="29"/>
      <c r="E65" s="83" t="e">
        <f t="shared" si="4"/>
        <v>#DIV/0!</v>
      </c>
      <c r="F65" s="85"/>
      <c r="G65" s="85"/>
      <c r="H65" s="85"/>
      <c r="I65" s="47">
        <f t="shared" si="0"/>
        <v>0</v>
      </c>
      <c r="J65" s="47">
        <f t="shared" si="0"/>
        <v>0</v>
      </c>
      <c r="K65" s="83" t="e">
        <f t="shared" si="2"/>
        <v>#DIV/0!</v>
      </c>
      <c r="L65" s="310" t="b">
        <f t="shared" si="1"/>
        <v>1</v>
      </c>
      <c r="O65" s="135"/>
    </row>
    <row r="66" spans="1:15" s="21" customFormat="1" ht="60">
      <c r="A66" s="299" t="s">
        <v>161</v>
      </c>
      <c r="B66" s="313" t="s">
        <v>160</v>
      </c>
      <c r="C66" s="29">
        <v>11354500</v>
      </c>
      <c r="D66" s="29"/>
      <c r="E66" s="83">
        <f t="shared" si="4"/>
        <v>0</v>
      </c>
      <c r="F66" s="85"/>
      <c r="G66" s="85"/>
      <c r="H66" s="85"/>
      <c r="I66" s="47">
        <f t="shared" si="0"/>
        <v>11354500</v>
      </c>
      <c r="J66" s="47">
        <f t="shared" si="0"/>
        <v>0</v>
      </c>
      <c r="K66" s="83">
        <f t="shared" si="2"/>
        <v>0</v>
      </c>
      <c r="L66" s="310" t="b">
        <f t="shared" si="1"/>
        <v>1</v>
      </c>
      <c r="O66" s="135"/>
    </row>
    <row r="67" spans="1:15" s="21" customFormat="1" ht="90" hidden="1">
      <c r="A67" s="301" t="s">
        <v>163</v>
      </c>
      <c r="B67" s="313" t="s">
        <v>162</v>
      </c>
      <c r="C67" s="29"/>
      <c r="D67" s="29"/>
      <c r="E67" s="83" t="e">
        <f t="shared" si="4"/>
        <v>#DIV/0!</v>
      </c>
      <c r="F67" s="85"/>
      <c r="G67" s="85"/>
      <c r="H67" s="85"/>
      <c r="I67" s="47">
        <f t="shared" si="0"/>
        <v>0</v>
      </c>
      <c r="J67" s="47">
        <f t="shared" si="0"/>
        <v>0</v>
      </c>
      <c r="K67" s="83" t="e">
        <f t="shared" si="2"/>
        <v>#DIV/0!</v>
      </c>
      <c r="L67" s="310" t="b">
        <f t="shared" si="1"/>
        <v>1</v>
      </c>
      <c r="O67" s="135"/>
    </row>
    <row r="68" spans="1:15" s="21" customFormat="1" ht="45">
      <c r="A68" s="302" t="s">
        <v>165</v>
      </c>
      <c r="B68" s="313" t="s">
        <v>164</v>
      </c>
      <c r="C68" s="29">
        <v>119916300</v>
      </c>
      <c r="D68" s="29"/>
      <c r="E68" s="83">
        <f t="shared" si="4"/>
        <v>0</v>
      </c>
      <c r="F68" s="85"/>
      <c r="G68" s="85"/>
      <c r="H68" s="85"/>
      <c r="I68" s="47">
        <f t="shared" si="0"/>
        <v>119916300</v>
      </c>
      <c r="J68" s="47">
        <f t="shared" si="0"/>
        <v>0</v>
      </c>
      <c r="K68" s="83">
        <f t="shared" si="2"/>
        <v>0</v>
      </c>
      <c r="L68" s="310" t="b">
        <f t="shared" si="1"/>
        <v>1</v>
      </c>
      <c r="O68" s="135"/>
    </row>
    <row r="69" spans="1:15" s="21" customFormat="1" ht="50.25" customHeight="1">
      <c r="A69" s="299" t="s">
        <v>166</v>
      </c>
      <c r="B69" s="134">
        <v>41034000</v>
      </c>
      <c r="C69" s="29">
        <v>54700000</v>
      </c>
      <c r="D69" s="29">
        <v>4548400</v>
      </c>
      <c r="E69" s="83">
        <f t="shared" si="4"/>
        <v>8.315173674588666</v>
      </c>
      <c r="F69" s="28">
        <v>12500000</v>
      </c>
      <c r="G69" s="85"/>
      <c r="H69" s="85">
        <f aca="true" t="shared" si="5" ref="H69:H76">G69/F69*100</f>
        <v>0</v>
      </c>
      <c r="I69" s="47">
        <f t="shared" si="0"/>
        <v>67200000</v>
      </c>
      <c r="J69" s="47">
        <f t="shared" si="0"/>
        <v>4548400</v>
      </c>
      <c r="K69" s="83">
        <f t="shared" si="2"/>
        <v>6.768452380952381</v>
      </c>
      <c r="L69" s="310" t="b">
        <f t="shared" si="1"/>
        <v>1</v>
      </c>
      <c r="O69" s="137"/>
    </row>
    <row r="70" spans="1:15" s="21" customFormat="1" ht="75" hidden="1">
      <c r="A70" s="217" t="s">
        <v>134</v>
      </c>
      <c r="B70" s="134">
        <v>41034100</v>
      </c>
      <c r="C70" s="29"/>
      <c r="D70" s="29"/>
      <c r="E70" s="83" t="e">
        <f t="shared" si="4"/>
        <v>#DIV/0!</v>
      </c>
      <c r="F70" s="85"/>
      <c r="G70" s="85"/>
      <c r="H70" s="85" t="e">
        <f t="shared" si="5"/>
        <v>#DIV/0!</v>
      </c>
      <c r="I70" s="47">
        <f t="shared" si="0"/>
        <v>0</v>
      </c>
      <c r="J70" s="47">
        <f t="shared" si="0"/>
        <v>0</v>
      </c>
      <c r="K70" s="83" t="e">
        <f t="shared" si="2"/>
        <v>#DIV/0!</v>
      </c>
      <c r="L70" s="310" t="b">
        <f t="shared" si="1"/>
        <v>1</v>
      </c>
      <c r="O70" s="137"/>
    </row>
    <row r="71" spans="1:15" s="21" customFormat="1" ht="165">
      <c r="A71" s="217" t="s">
        <v>135</v>
      </c>
      <c r="B71" s="134">
        <v>41034300</v>
      </c>
      <c r="C71" s="29"/>
      <c r="D71" s="29"/>
      <c r="E71" s="83"/>
      <c r="F71" s="28">
        <v>8316000</v>
      </c>
      <c r="G71" s="85"/>
      <c r="H71" s="85">
        <f t="shared" si="5"/>
        <v>0</v>
      </c>
      <c r="I71" s="47">
        <f t="shared" si="0"/>
        <v>8316000</v>
      </c>
      <c r="J71" s="47">
        <f t="shared" si="0"/>
        <v>0</v>
      </c>
      <c r="K71" s="83">
        <f t="shared" si="2"/>
        <v>0</v>
      </c>
      <c r="L71" s="310" t="b">
        <f t="shared" si="1"/>
        <v>1</v>
      </c>
      <c r="O71" s="137"/>
    </row>
    <row r="72" spans="1:15" s="21" customFormat="1" ht="102">
      <c r="A72" s="316" t="s">
        <v>168</v>
      </c>
      <c r="B72" s="134">
        <v>41034900</v>
      </c>
      <c r="C72" s="29"/>
      <c r="D72" s="29"/>
      <c r="E72" s="83"/>
      <c r="F72" s="28">
        <v>58776600</v>
      </c>
      <c r="G72" s="28"/>
      <c r="H72" s="85">
        <f t="shared" si="5"/>
        <v>0</v>
      </c>
      <c r="I72" s="47">
        <f t="shared" si="0"/>
        <v>58776600</v>
      </c>
      <c r="J72" s="47">
        <f t="shared" si="0"/>
        <v>0</v>
      </c>
      <c r="K72" s="83">
        <f t="shared" si="2"/>
        <v>0</v>
      </c>
      <c r="L72" s="310" t="b">
        <f t="shared" si="1"/>
        <v>1</v>
      </c>
      <c r="O72" s="137"/>
    </row>
    <row r="73" spans="1:15" s="21" customFormat="1" ht="45" hidden="1">
      <c r="A73" s="137" t="s">
        <v>93</v>
      </c>
      <c r="B73" s="134">
        <v>41034500</v>
      </c>
      <c r="C73" s="29"/>
      <c r="D73" s="29"/>
      <c r="E73" s="83" t="e">
        <f t="shared" si="4"/>
        <v>#DIV/0!</v>
      </c>
      <c r="F73" s="85"/>
      <c r="G73" s="85"/>
      <c r="H73" s="85" t="e">
        <f t="shared" si="5"/>
        <v>#DIV/0!</v>
      </c>
      <c r="I73" s="47">
        <f t="shared" si="0"/>
        <v>0</v>
      </c>
      <c r="J73" s="47">
        <f t="shared" si="0"/>
        <v>0</v>
      </c>
      <c r="K73" s="83" t="e">
        <f t="shared" si="2"/>
        <v>#DIV/0!</v>
      </c>
      <c r="L73" s="310" t="b">
        <f t="shared" si="1"/>
        <v>1</v>
      </c>
      <c r="O73" s="137"/>
    </row>
    <row r="74" spans="1:15" s="52" customFormat="1" ht="63" customHeight="1" hidden="1">
      <c r="A74" s="137" t="s">
        <v>84</v>
      </c>
      <c r="B74" s="134">
        <v>41034700</v>
      </c>
      <c r="C74" s="47"/>
      <c r="D74" s="47"/>
      <c r="E74" s="83" t="e">
        <f t="shared" si="4"/>
        <v>#DIV/0!</v>
      </c>
      <c r="F74" s="47"/>
      <c r="G74" s="47"/>
      <c r="H74" s="85" t="e">
        <f t="shared" si="5"/>
        <v>#DIV/0!</v>
      </c>
      <c r="I74" s="47">
        <f t="shared" si="0"/>
        <v>0</v>
      </c>
      <c r="J74" s="47">
        <f t="shared" si="0"/>
        <v>0</v>
      </c>
      <c r="K74" s="83" t="e">
        <f t="shared" si="2"/>
        <v>#DIV/0!</v>
      </c>
      <c r="L74" s="310" t="b">
        <f t="shared" si="1"/>
        <v>1</v>
      </c>
      <c r="O74" s="137"/>
    </row>
    <row r="75" spans="1:15" s="52" customFormat="1" ht="105.75" customHeight="1" hidden="1">
      <c r="A75" s="137" t="s">
        <v>102</v>
      </c>
      <c r="B75" s="134">
        <v>41034800</v>
      </c>
      <c r="C75" s="47"/>
      <c r="D75" s="47"/>
      <c r="E75" s="83" t="e">
        <f t="shared" si="4"/>
        <v>#DIV/0!</v>
      </c>
      <c r="F75" s="47"/>
      <c r="G75" s="47"/>
      <c r="H75" s="85" t="e">
        <f t="shared" si="5"/>
        <v>#DIV/0!</v>
      </c>
      <c r="I75" s="47">
        <f t="shared" si="0"/>
        <v>0</v>
      </c>
      <c r="J75" s="47">
        <f t="shared" si="0"/>
        <v>0</v>
      </c>
      <c r="K75" s="83" t="e">
        <f t="shared" si="2"/>
        <v>#DIV/0!</v>
      </c>
      <c r="L75" s="310" t="b">
        <f t="shared" si="1"/>
        <v>1</v>
      </c>
      <c r="O75" s="274"/>
    </row>
    <row r="76" spans="1:15" s="52" customFormat="1" ht="15" hidden="1">
      <c r="A76" s="137" t="s">
        <v>103</v>
      </c>
      <c r="B76" s="134">
        <v>41035000</v>
      </c>
      <c r="C76" s="47"/>
      <c r="D76" s="47"/>
      <c r="E76" s="83" t="e">
        <f t="shared" si="4"/>
        <v>#DIV/0!</v>
      </c>
      <c r="F76" s="47"/>
      <c r="G76" s="47"/>
      <c r="H76" s="85" t="e">
        <f t="shared" si="5"/>
        <v>#DIV/0!</v>
      </c>
      <c r="I76" s="47">
        <f t="shared" si="0"/>
        <v>0</v>
      </c>
      <c r="J76" s="47">
        <f t="shared" si="0"/>
        <v>0</v>
      </c>
      <c r="K76" s="83" t="e">
        <f t="shared" si="2"/>
        <v>#DIV/0!</v>
      </c>
      <c r="L76" s="310" t="b">
        <f t="shared" si="1"/>
        <v>1</v>
      </c>
      <c r="O76" s="274"/>
    </row>
    <row r="77" spans="1:15" s="52" customFormat="1" ht="90">
      <c r="A77" s="137" t="s">
        <v>182</v>
      </c>
      <c r="B77" s="134">
        <v>41035200</v>
      </c>
      <c r="C77" s="47">
        <v>765000</v>
      </c>
      <c r="D77" s="47"/>
      <c r="E77" s="83">
        <f t="shared" si="4"/>
        <v>0</v>
      </c>
      <c r="F77" s="47"/>
      <c r="G77" s="47"/>
      <c r="H77" s="85"/>
      <c r="I77" s="47">
        <f t="shared" si="0"/>
        <v>765000</v>
      </c>
      <c r="J77" s="47">
        <f>D77+G77</f>
        <v>0</v>
      </c>
      <c r="K77" s="83">
        <f>J77/I77*100</f>
        <v>0</v>
      </c>
      <c r="L77" s="310"/>
      <c r="O77" s="274"/>
    </row>
    <row r="78" spans="1:15" s="52" customFormat="1" ht="135">
      <c r="A78" s="299" t="s">
        <v>178</v>
      </c>
      <c r="B78" s="134">
        <v>41035800</v>
      </c>
      <c r="C78" s="47">
        <v>3787100</v>
      </c>
      <c r="D78" s="47">
        <v>1289780.58</v>
      </c>
      <c r="E78" s="83">
        <f t="shared" si="4"/>
        <v>34.057209474267914</v>
      </c>
      <c r="F78" s="47"/>
      <c r="G78" s="47"/>
      <c r="H78" s="85"/>
      <c r="I78" s="47">
        <f t="shared" si="0"/>
        <v>3787100</v>
      </c>
      <c r="J78" s="47">
        <f t="shared" si="0"/>
        <v>1289780.58</v>
      </c>
      <c r="K78" s="83">
        <f t="shared" si="2"/>
        <v>34.057209474267914</v>
      </c>
      <c r="L78" s="310" t="b">
        <f t="shared" si="1"/>
        <v>1</v>
      </c>
      <c r="O78" s="274"/>
    </row>
    <row r="79" spans="1:15" s="52" customFormat="1" ht="90" hidden="1">
      <c r="A79" s="217" t="s">
        <v>136</v>
      </c>
      <c r="B79" s="134">
        <v>41036000</v>
      </c>
      <c r="C79" s="47"/>
      <c r="D79" s="47"/>
      <c r="E79" s="83" t="e">
        <f t="shared" si="4"/>
        <v>#DIV/0!</v>
      </c>
      <c r="F79" s="47"/>
      <c r="G79" s="47"/>
      <c r="H79" s="85" t="e">
        <f>G79/F79*100</f>
        <v>#DIV/0!</v>
      </c>
      <c r="I79" s="47">
        <f t="shared" si="0"/>
        <v>0</v>
      </c>
      <c r="J79" s="47">
        <f t="shared" si="0"/>
        <v>0</v>
      </c>
      <c r="K79" s="83" t="e">
        <f t="shared" si="2"/>
        <v>#DIV/0!</v>
      </c>
      <c r="L79" s="310" t="b">
        <f t="shared" si="1"/>
        <v>1</v>
      </c>
      <c r="O79" s="274"/>
    </row>
    <row r="80" spans="1:15" s="52" customFormat="1" ht="60">
      <c r="A80" s="217" t="s">
        <v>137</v>
      </c>
      <c r="B80" s="134">
        <v>41036200</v>
      </c>
      <c r="C80" s="47">
        <v>2820000</v>
      </c>
      <c r="D80" s="47"/>
      <c r="E80" s="83">
        <f t="shared" si="4"/>
        <v>0</v>
      </c>
      <c r="F80" s="47"/>
      <c r="G80" s="47"/>
      <c r="H80" s="85"/>
      <c r="I80" s="47">
        <f t="shared" si="0"/>
        <v>2820000</v>
      </c>
      <c r="J80" s="47">
        <f t="shared" si="0"/>
        <v>0</v>
      </c>
      <c r="K80" s="83">
        <f t="shared" si="2"/>
        <v>0</v>
      </c>
      <c r="L80" s="310" t="b">
        <f aca="true" t="shared" si="6" ref="L80:L93">D80+G80=J80</f>
        <v>1</v>
      </c>
      <c r="O80" s="274"/>
    </row>
    <row r="81" spans="1:15" s="52" customFormat="1" ht="75" hidden="1">
      <c r="A81" s="217" t="s">
        <v>183</v>
      </c>
      <c r="B81" s="134">
        <v>41036300</v>
      </c>
      <c r="C81" s="47"/>
      <c r="D81" s="47"/>
      <c r="E81" s="83" t="e">
        <f t="shared" si="4"/>
        <v>#DIV/0!</v>
      </c>
      <c r="F81" s="47"/>
      <c r="G81" s="47"/>
      <c r="H81" s="85"/>
      <c r="I81" s="47">
        <f aca="true" t="shared" si="7" ref="I81:J87">C81+F81</f>
        <v>0</v>
      </c>
      <c r="J81" s="47">
        <f t="shared" si="7"/>
        <v>0</v>
      </c>
      <c r="K81" s="83" t="e">
        <f aca="true" t="shared" si="8" ref="K81:K87">J81/I81*100</f>
        <v>#DIV/0!</v>
      </c>
      <c r="L81" s="310" t="b">
        <f t="shared" si="6"/>
        <v>1</v>
      </c>
      <c r="O81" s="274"/>
    </row>
    <row r="82" spans="1:15" s="52" customFormat="1" ht="127.5" hidden="1">
      <c r="A82" s="314" t="s">
        <v>184</v>
      </c>
      <c r="B82" s="134">
        <v>41036600</v>
      </c>
      <c r="C82" s="47"/>
      <c r="D82" s="47"/>
      <c r="E82" s="83"/>
      <c r="F82" s="47"/>
      <c r="G82" s="47"/>
      <c r="H82" s="85" t="e">
        <f>G82/F82*100</f>
        <v>#DIV/0!</v>
      </c>
      <c r="I82" s="47">
        <f t="shared" si="7"/>
        <v>0</v>
      </c>
      <c r="J82" s="47">
        <f t="shared" si="7"/>
        <v>0</v>
      </c>
      <c r="K82" s="83" t="e">
        <f t="shared" si="8"/>
        <v>#DIV/0!</v>
      </c>
      <c r="L82" s="310" t="b">
        <f t="shared" si="6"/>
        <v>1</v>
      </c>
      <c r="O82" s="274"/>
    </row>
    <row r="83" spans="1:15" s="52" customFormat="1" ht="75">
      <c r="A83" s="217" t="s">
        <v>138</v>
      </c>
      <c r="B83" s="134">
        <v>41037000</v>
      </c>
      <c r="C83" s="320">
        <v>177600</v>
      </c>
      <c r="D83" s="262">
        <v>151800</v>
      </c>
      <c r="E83" s="255">
        <f t="shared" si="4"/>
        <v>85.47297297297297</v>
      </c>
      <c r="F83" s="262"/>
      <c r="G83" s="262"/>
      <c r="H83" s="307"/>
      <c r="I83" s="262">
        <f t="shared" si="7"/>
        <v>177600</v>
      </c>
      <c r="J83" s="262">
        <f t="shared" si="7"/>
        <v>151800</v>
      </c>
      <c r="K83" s="255">
        <f t="shared" si="8"/>
        <v>85.47297297297297</v>
      </c>
      <c r="L83" s="310" t="b">
        <f t="shared" si="6"/>
        <v>1</v>
      </c>
      <c r="O83" s="274"/>
    </row>
    <row r="84" spans="1:15" s="52" customFormat="1" ht="60">
      <c r="A84" s="217" t="s">
        <v>139</v>
      </c>
      <c r="B84" s="134">
        <v>41037100</v>
      </c>
      <c r="C84" s="47">
        <v>7400000</v>
      </c>
      <c r="D84" s="47"/>
      <c r="E84" s="83">
        <f t="shared" si="4"/>
        <v>0</v>
      </c>
      <c r="F84" s="47">
        <v>14700000</v>
      </c>
      <c r="G84" s="47"/>
      <c r="H84" s="85">
        <f>G84/F84*100</f>
        <v>0</v>
      </c>
      <c r="I84" s="47">
        <f t="shared" si="7"/>
        <v>22100000</v>
      </c>
      <c r="J84" s="47">
        <f t="shared" si="7"/>
        <v>0</v>
      </c>
      <c r="K84" s="83">
        <f t="shared" si="8"/>
        <v>0</v>
      </c>
      <c r="L84" s="310" t="b">
        <f t="shared" si="6"/>
        <v>1</v>
      </c>
      <c r="O84" s="274"/>
    </row>
    <row r="85" spans="1:15" s="52" customFormat="1" ht="90">
      <c r="A85" s="217" t="s">
        <v>140</v>
      </c>
      <c r="B85" s="134">
        <v>41037900</v>
      </c>
      <c r="C85" s="47"/>
      <c r="D85" s="47"/>
      <c r="E85" s="83"/>
      <c r="F85" s="47">
        <v>4438900</v>
      </c>
      <c r="G85" s="47"/>
      <c r="H85" s="85">
        <f>G85/F85*100</f>
        <v>0</v>
      </c>
      <c r="I85" s="47">
        <f t="shared" si="7"/>
        <v>4438900</v>
      </c>
      <c r="J85" s="47">
        <f t="shared" si="7"/>
        <v>0</v>
      </c>
      <c r="K85" s="83">
        <f t="shared" si="8"/>
        <v>0</v>
      </c>
      <c r="L85" s="310" t="b">
        <f t="shared" si="6"/>
        <v>1</v>
      </c>
      <c r="O85" s="274"/>
    </row>
    <row r="86" spans="1:15" s="52" customFormat="1" ht="75" hidden="1">
      <c r="A86" s="217" t="s">
        <v>141</v>
      </c>
      <c r="B86" s="287">
        <v>41038000</v>
      </c>
      <c r="C86" s="47"/>
      <c r="D86" s="47"/>
      <c r="E86" s="83" t="e">
        <f>D86/C86*100</f>
        <v>#DIV/0!</v>
      </c>
      <c r="F86" s="47"/>
      <c r="G86" s="47"/>
      <c r="H86" s="85"/>
      <c r="I86" s="47">
        <f t="shared" si="7"/>
        <v>0</v>
      </c>
      <c r="J86" s="47">
        <f t="shared" si="7"/>
        <v>0</v>
      </c>
      <c r="K86" s="83" t="e">
        <f t="shared" si="8"/>
        <v>#DIV/0!</v>
      </c>
      <c r="L86" s="310" t="b">
        <f t="shared" si="6"/>
        <v>1</v>
      </c>
      <c r="O86" s="274"/>
    </row>
    <row r="87" spans="1:15" s="52" customFormat="1" ht="45" customHeight="1" thickBot="1">
      <c r="A87" s="214" t="s">
        <v>85</v>
      </c>
      <c r="B87" s="215">
        <v>43010000</v>
      </c>
      <c r="C87" s="32"/>
      <c r="D87" s="32"/>
      <c r="E87" s="88"/>
      <c r="F87" s="32">
        <v>178278600</v>
      </c>
      <c r="G87" s="32"/>
      <c r="H87" s="88">
        <f>G87/F87*100</f>
        <v>0</v>
      </c>
      <c r="I87" s="32">
        <f t="shared" si="7"/>
        <v>178278600</v>
      </c>
      <c r="J87" s="32">
        <f t="shared" si="7"/>
        <v>0</v>
      </c>
      <c r="K87" s="88">
        <f t="shared" si="8"/>
        <v>0</v>
      </c>
      <c r="L87" s="310" t="b">
        <f t="shared" si="6"/>
        <v>1</v>
      </c>
      <c r="O87" s="164"/>
    </row>
    <row r="88" spans="1:13" s="42" customFormat="1" ht="24" customHeight="1" thickBot="1">
      <c r="A88" s="210" t="s">
        <v>36</v>
      </c>
      <c r="B88" s="211">
        <v>900104</v>
      </c>
      <c r="C88" s="212">
        <f>C43+C42</f>
        <v>3668709291</v>
      </c>
      <c r="D88" s="212">
        <f>D43+D42</f>
        <v>815837093.1099999</v>
      </c>
      <c r="E88" s="213">
        <f>D88/C88*100</f>
        <v>22.237714367595007</v>
      </c>
      <c r="F88" s="212">
        <f>F43+F42+F87</f>
        <v>449303523</v>
      </c>
      <c r="G88" s="212">
        <f>G43+G42+G87</f>
        <v>52867214.769999996</v>
      </c>
      <c r="H88" s="213">
        <f>G88/F88*100</f>
        <v>11.766481245685668</v>
      </c>
      <c r="I88" s="212">
        <f t="shared" si="0"/>
        <v>4118012814</v>
      </c>
      <c r="J88" s="212">
        <f>D88+G88</f>
        <v>868704307.8799999</v>
      </c>
      <c r="K88" s="213">
        <f t="shared" si="2"/>
        <v>21.09523080954648</v>
      </c>
      <c r="L88" s="310" t="b">
        <f t="shared" si="6"/>
        <v>1</v>
      </c>
      <c r="M88" s="318"/>
    </row>
    <row r="89" spans="1:12" s="69" customFormat="1" ht="14.25" hidden="1">
      <c r="A89" s="195"/>
      <c r="B89" s="82"/>
      <c r="C89" s="107"/>
      <c r="D89" s="107"/>
      <c r="E89" s="107"/>
      <c r="F89" s="107"/>
      <c r="G89" s="107"/>
      <c r="H89" s="107"/>
      <c r="I89" s="107"/>
      <c r="J89" s="107"/>
      <c r="K89" s="203"/>
      <c r="L89" s="310" t="b">
        <f t="shared" si="6"/>
        <v>1</v>
      </c>
    </row>
    <row r="90" spans="1:12" s="52" customFormat="1" ht="18.75" customHeight="1" hidden="1">
      <c r="A90" s="494"/>
      <c r="B90" s="275"/>
      <c r="C90" s="496" t="s">
        <v>1</v>
      </c>
      <c r="D90" s="496"/>
      <c r="E90" s="496"/>
      <c r="F90" s="497" t="s">
        <v>66</v>
      </c>
      <c r="G90" s="498"/>
      <c r="H90" s="499"/>
      <c r="I90" s="500" t="s">
        <v>2</v>
      </c>
      <c r="J90" s="500"/>
      <c r="K90" s="500"/>
      <c r="L90" s="310" t="b">
        <f t="shared" si="6"/>
        <v>1</v>
      </c>
    </row>
    <row r="91" spans="1:12" s="52" customFormat="1" ht="15" hidden="1">
      <c r="A91" s="495"/>
      <c r="B91" s="275" t="s">
        <v>3</v>
      </c>
      <c r="C91" s="276" t="s">
        <v>4</v>
      </c>
      <c r="D91" s="277" t="s">
        <v>5</v>
      </c>
      <c r="E91" s="277" t="s">
        <v>6</v>
      </c>
      <c r="F91" s="277" t="s">
        <v>4</v>
      </c>
      <c r="G91" s="277" t="s">
        <v>5</v>
      </c>
      <c r="H91" s="277" t="s">
        <v>6</v>
      </c>
      <c r="I91" s="277" t="s">
        <v>4</v>
      </c>
      <c r="J91" s="277" t="s">
        <v>5</v>
      </c>
      <c r="K91" s="278" t="s">
        <v>6</v>
      </c>
      <c r="L91" s="310" t="e">
        <f t="shared" si="6"/>
        <v>#VALUE!</v>
      </c>
    </row>
    <row r="92" spans="1:12" s="21" customFormat="1" ht="15" customHeight="1" hidden="1">
      <c r="A92" s="495"/>
      <c r="B92" s="16" t="s">
        <v>7</v>
      </c>
      <c r="C92" s="92" t="s">
        <v>8</v>
      </c>
      <c r="D92" s="93"/>
      <c r="E92" s="93" t="s">
        <v>9</v>
      </c>
      <c r="F92" s="93" t="s">
        <v>10</v>
      </c>
      <c r="G92" s="93"/>
      <c r="H92" s="93" t="s">
        <v>9</v>
      </c>
      <c r="I92" s="93" t="s">
        <v>8</v>
      </c>
      <c r="J92" s="93"/>
      <c r="K92" s="204" t="s">
        <v>9</v>
      </c>
      <c r="L92" s="310" t="b">
        <f t="shared" si="6"/>
        <v>1</v>
      </c>
    </row>
    <row r="93" spans="1:12" s="21" customFormat="1" ht="13.5" customHeight="1" hidden="1">
      <c r="A93" s="495"/>
      <c r="B93" s="22" t="s">
        <v>72</v>
      </c>
      <c r="C93" s="95" t="s">
        <v>10</v>
      </c>
      <c r="D93" s="96"/>
      <c r="E93" s="96"/>
      <c r="F93" s="96"/>
      <c r="G93" s="96"/>
      <c r="H93" s="96"/>
      <c r="I93" s="96" t="s">
        <v>10</v>
      </c>
      <c r="J93" s="96"/>
      <c r="K93" s="205"/>
      <c r="L93" s="310" t="b">
        <f t="shared" si="6"/>
        <v>1</v>
      </c>
    </row>
    <row r="94" spans="1:11" s="35" customFormat="1" ht="14.25">
      <c r="A94" s="196" t="s">
        <v>37</v>
      </c>
      <c r="B94" s="68"/>
      <c r="C94" s="109"/>
      <c r="D94" s="109"/>
      <c r="E94" s="109"/>
      <c r="F94" s="109"/>
      <c r="G94" s="109"/>
      <c r="H94" s="109"/>
      <c r="I94" s="109"/>
      <c r="J94" s="109"/>
      <c r="K94" s="206"/>
    </row>
    <row r="95" spans="1:16" s="21" customFormat="1" ht="15">
      <c r="A95" s="142" t="s">
        <v>38</v>
      </c>
      <c r="B95" s="71" t="s">
        <v>71</v>
      </c>
      <c r="C95" s="114">
        <v>28000000</v>
      </c>
      <c r="D95" s="29">
        <v>1767223.16</v>
      </c>
      <c r="E95" s="85">
        <f aca="true" t="shared" si="9" ref="E95:E105">D95/C95*100</f>
        <v>6.311511285714285</v>
      </c>
      <c r="F95" s="28">
        <v>150000</v>
      </c>
      <c r="G95" s="28"/>
      <c r="H95" s="85"/>
      <c r="I95" s="28">
        <f>C95+F95</f>
        <v>28150000</v>
      </c>
      <c r="J95" s="28">
        <f>D95+G95</f>
        <v>1767223.16</v>
      </c>
      <c r="K95" s="85">
        <f aca="true" t="shared" si="10" ref="K95:K104">J95/I95*100</f>
        <v>6.277879786856127</v>
      </c>
      <c r="L95" s="227">
        <f>D97+D98+D99+D101+D103</f>
        <v>224862921.6</v>
      </c>
      <c r="M95" s="21">
        <f>L95/D123</f>
        <v>0.9889078597984187</v>
      </c>
      <c r="O95" s="227" t="s">
        <v>175</v>
      </c>
      <c r="P95" s="227" t="s">
        <v>174</v>
      </c>
    </row>
    <row r="96" spans="1:11" s="21" customFormat="1" ht="15" hidden="1">
      <c r="A96" s="142" t="s">
        <v>39</v>
      </c>
      <c r="B96" s="71" t="s">
        <v>67</v>
      </c>
      <c r="C96" s="114"/>
      <c r="D96" s="29"/>
      <c r="E96" s="85" t="e">
        <f t="shared" si="9"/>
        <v>#DIV/0!</v>
      </c>
      <c r="F96" s="28"/>
      <c r="G96" s="28"/>
      <c r="H96" s="85"/>
      <c r="I96" s="28">
        <f aca="true" t="shared" si="11" ref="I96:J155">C96+F96</f>
        <v>0</v>
      </c>
      <c r="J96" s="28">
        <f t="shared" si="11"/>
        <v>0</v>
      </c>
      <c r="K96" s="85" t="e">
        <f t="shared" si="10"/>
        <v>#DIV/0!</v>
      </c>
    </row>
    <row r="97" spans="1:17" s="21" customFormat="1" ht="15">
      <c r="A97" s="142" t="s">
        <v>40</v>
      </c>
      <c r="B97" s="71" t="s">
        <v>68</v>
      </c>
      <c r="C97" s="114">
        <v>375951100</v>
      </c>
      <c r="D97" s="29">
        <v>55227753.97</v>
      </c>
      <c r="E97" s="85">
        <f t="shared" si="9"/>
        <v>14.690142938802413</v>
      </c>
      <c r="F97" s="28">
        <v>7811800</v>
      </c>
      <c r="G97" s="28">
        <v>2967389.96</v>
      </c>
      <c r="H97" s="85">
        <f>G97/F97*100</f>
        <v>37.98599503315497</v>
      </c>
      <c r="I97" s="28">
        <f t="shared" si="11"/>
        <v>383762900</v>
      </c>
      <c r="J97" s="28">
        <f t="shared" si="11"/>
        <v>58195143.93</v>
      </c>
      <c r="K97" s="85">
        <f t="shared" si="10"/>
        <v>15.1643485938844</v>
      </c>
      <c r="L97" s="21">
        <f>D97/D123</f>
        <v>0.2428820171477587</v>
      </c>
      <c r="M97" s="21">
        <v>90215681</v>
      </c>
      <c r="N97" s="21">
        <f>M97/D97</f>
        <v>1.6335207303379677</v>
      </c>
      <c r="O97" s="21">
        <f>63606306+22744081</f>
        <v>86350387</v>
      </c>
      <c r="P97" s="21">
        <f>52881139+19304693</f>
        <v>72185832</v>
      </c>
      <c r="Q97" s="21">
        <f>O97-P97</f>
        <v>14164555</v>
      </c>
    </row>
    <row r="98" spans="1:17" s="21" customFormat="1" ht="15">
      <c r="A98" s="142" t="s">
        <v>41</v>
      </c>
      <c r="B98" s="71" t="s">
        <v>69</v>
      </c>
      <c r="C98" s="29">
        <v>747678000</v>
      </c>
      <c r="D98" s="29">
        <v>124422390.62</v>
      </c>
      <c r="E98" s="85">
        <f t="shared" si="9"/>
        <v>16.641173154753787</v>
      </c>
      <c r="F98" s="28">
        <v>23848300</v>
      </c>
      <c r="G98" s="28">
        <v>8586501.89</v>
      </c>
      <c r="H98" s="85">
        <f>G98/F98*100</f>
        <v>36.004670731247096</v>
      </c>
      <c r="I98" s="28">
        <f t="shared" si="11"/>
        <v>771526300</v>
      </c>
      <c r="J98" s="28">
        <f t="shared" si="11"/>
        <v>133008892.51</v>
      </c>
      <c r="K98" s="85">
        <f t="shared" si="10"/>
        <v>17.239709457733326</v>
      </c>
      <c r="L98" s="21">
        <f>D98/D123</f>
        <v>0.5471879451869003</v>
      </c>
      <c r="M98" s="21">
        <v>191829807</v>
      </c>
      <c r="N98" s="21">
        <f>M98/D98</f>
        <v>1.5417627490044765</v>
      </c>
      <c r="Q98" s="21">
        <f>O97/P97</f>
        <v>1.1962234777594585</v>
      </c>
    </row>
    <row r="99" spans="1:14" s="21" customFormat="1" ht="15">
      <c r="A99" s="142" t="s">
        <v>42</v>
      </c>
      <c r="B99" s="71" t="s">
        <v>70</v>
      </c>
      <c r="C99" s="29">
        <v>166589100</v>
      </c>
      <c r="D99" s="29">
        <v>23671147.63</v>
      </c>
      <c r="E99" s="85">
        <f t="shared" si="9"/>
        <v>14.20930158695857</v>
      </c>
      <c r="F99" s="28">
        <v>21469223</v>
      </c>
      <c r="G99" s="28">
        <v>3067054.18</v>
      </c>
      <c r="H99" s="85">
        <f>G99/F99*100</f>
        <v>14.285818261797365</v>
      </c>
      <c r="I99" s="28">
        <f t="shared" si="11"/>
        <v>188058323</v>
      </c>
      <c r="J99" s="28">
        <f t="shared" si="11"/>
        <v>26738201.81</v>
      </c>
      <c r="K99" s="85">
        <f t="shared" si="10"/>
        <v>14.21803692783116</v>
      </c>
      <c r="L99" s="21">
        <f>D99/D123</f>
        <v>0.10410157341723211</v>
      </c>
      <c r="M99" s="21">
        <v>38995379</v>
      </c>
      <c r="N99" s="21">
        <f>M99/D99</f>
        <v>1.647380161263436</v>
      </c>
    </row>
    <row r="100" spans="1:14" s="21" customFormat="1" ht="15">
      <c r="A100" s="142" t="s">
        <v>43</v>
      </c>
      <c r="B100" s="53">
        <v>100000</v>
      </c>
      <c r="C100" s="29">
        <v>2500000</v>
      </c>
      <c r="D100" s="29">
        <v>356789.61</v>
      </c>
      <c r="E100" s="85">
        <f t="shared" si="9"/>
        <v>14.271584399999998</v>
      </c>
      <c r="F100" s="28"/>
      <c r="G100" s="28"/>
      <c r="H100" s="85"/>
      <c r="I100" s="319">
        <f t="shared" si="11"/>
        <v>2500000</v>
      </c>
      <c r="J100" s="28">
        <f t="shared" si="11"/>
        <v>356789.61</v>
      </c>
      <c r="K100" s="85">
        <f t="shared" si="10"/>
        <v>14.271584399999998</v>
      </c>
      <c r="N100" s="21">
        <f>M100/D100</f>
        <v>0</v>
      </c>
    </row>
    <row r="101" spans="1:14" s="21" customFormat="1" ht="15">
      <c r="A101" s="142" t="s">
        <v>44</v>
      </c>
      <c r="B101" s="53">
        <v>110000</v>
      </c>
      <c r="C101" s="29">
        <v>76403500</v>
      </c>
      <c r="D101" s="29">
        <v>12464190.7</v>
      </c>
      <c r="E101" s="85">
        <f t="shared" si="9"/>
        <v>16.313638380440683</v>
      </c>
      <c r="F101" s="28">
        <v>955000</v>
      </c>
      <c r="G101" s="28">
        <v>94565.74</v>
      </c>
      <c r="H101" s="85">
        <f>G101/F101*100</f>
        <v>9.902171727748692</v>
      </c>
      <c r="I101" s="28">
        <f t="shared" si="11"/>
        <v>77358500</v>
      </c>
      <c r="J101" s="28">
        <f t="shared" si="11"/>
        <v>12558756.44</v>
      </c>
      <c r="K101" s="85">
        <f t="shared" si="10"/>
        <v>16.234488052379508</v>
      </c>
      <c r="L101" s="21">
        <f>D101/D123</f>
        <v>0.05481533398904461</v>
      </c>
      <c r="M101" s="21">
        <f>18223224</f>
        <v>18223224</v>
      </c>
      <c r="N101" s="21">
        <f>M101/D101</f>
        <v>1.4620463083896815</v>
      </c>
    </row>
    <row r="102" spans="1:11" s="21" customFormat="1" ht="15.75" customHeight="1">
      <c r="A102" s="142" t="s">
        <v>45</v>
      </c>
      <c r="B102" s="53">
        <v>120000</v>
      </c>
      <c r="C102" s="29">
        <v>3190500</v>
      </c>
      <c r="D102" s="29">
        <v>350741.71</v>
      </c>
      <c r="E102" s="85">
        <f t="shared" si="9"/>
        <v>10.993314840934024</v>
      </c>
      <c r="F102" s="28"/>
      <c r="G102" s="28"/>
      <c r="H102" s="85"/>
      <c r="I102" s="319">
        <f t="shared" si="11"/>
        <v>3190500</v>
      </c>
      <c r="J102" s="28">
        <f t="shared" si="11"/>
        <v>350741.71</v>
      </c>
      <c r="K102" s="85">
        <f t="shared" si="10"/>
        <v>10.993314840934024</v>
      </c>
    </row>
    <row r="103" spans="1:14" s="21" customFormat="1" ht="15">
      <c r="A103" s="155" t="s">
        <v>46</v>
      </c>
      <c r="B103" s="54">
        <v>130000</v>
      </c>
      <c r="C103" s="115">
        <v>47613400</v>
      </c>
      <c r="D103" s="115">
        <v>9077438.68</v>
      </c>
      <c r="E103" s="85">
        <f t="shared" si="9"/>
        <v>19.064882323043513</v>
      </c>
      <c r="F103" s="28"/>
      <c r="G103" s="28">
        <v>10453.64</v>
      </c>
      <c r="H103" s="85"/>
      <c r="I103" s="28">
        <f t="shared" si="11"/>
        <v>47613400</v>
      </c>
      <c r="J103" s="28">
        <f t="shared" si="11"/>
        <v>9087892.32</v>
      </c>
      <c r="K103" s="85">
        <f t="shared" si="10"/>
        <v>19.086837570935913</v>
      </c>
      <c r="L103" s="21">
        <f>D103/D123</f>
        <v>0.039920990057483015</v>
      </c>
      <c r="M103" s="21">
        <v>15096232</v>
      </c>
      <c r="N103" s="21">
        <f>M103/D103</f>
        <v>1.6630497359636254</v>
      </c>
    </row>
    <row r="104" spans="1:11" s="21" customFormat="1" ht="15">
      <c r="A104" s="155" t="s">
        <v>47</v>
      </c>
      <c r="B104" s="54">
        <v>150000</v>
      </c>
      <c r="C104" s="115"/>
      <c r="D104" s="115"/>
      <c r="E104" s="85"/>
      <c r="F104" s="28">
        <v>163778600</v>
      </c>
      <c r="G104" s="28"/>
      <c r="H104" s="85">
        <f>G104/F104*100</f>
        <v>0</v>
      </c>
      <c r="I104" s="28">
        <f t="shared" si="11"/>
        <v>163778600</v>
      </c>
      <c r="J104" s="28">
        <f t="shared" si="11"/>
        <v>0</v>
      </c>
      <c r="K104" s="85">
        <f t="shared" si="10"/>
        <v>0</v>
      </c>
    </row>
    <row r="105" spans="1:11" s="21" customFormat="1" ht="30" hidden="1">
      <c r="A105" s="155" t="s">
        <v>74</v>
      </c>
      <c r="B105" s="54">
        <v>160000</v>
      </c>
      <c r="C105" s="115"/>
      <c r="D105" s="115"/>
      <c r="E105" s="85" t="e">
        <f t="shared" si="9"/>
        <v>#DIV/0!</v>
      </c>
      <c r="F105" s="28"/>
      <c r="G105" s="28"/>
      <c r="H105" s="85"/>
      <c r="I105" s="28">
        <f t="shared" si="11"/>
        <v>0</v>
      </c>
      <c r="J105" s="28"/>
      <c r="K105" s="85"/>
    </row>
    <row r="106" spans="1:13" s="21" customFormat="1" ht="30">
      <c r="A106" s="155" t="s">
        <v>48</v>
      </c>
      <c r="B106" s="54">
        <v>170000</v>
      </c>
      <c r="C106" s="115"/>
      <c r="D106" s="115"/>
      <c r="E106" s="85"/>
      <c r="F106" s="28">
        <v>57533460</v>
      </c>
      <c r="G106" s="28">
        <v>3970393.23</v>
      </c>
      <c r="H106" s="85">
        <f>G106/F106*100</f>
        <v>6.901015913174699</v>
      </c>
      <c r="I106" s="28">
        <f t="shared" si="11"/>
        <v>57533460</v>
      </c>
      <c r="J106" s="28">
        <f t="shared" si="11"/>
        <v>3970393.23</v>
      </c>
      <c r="K106" s="85">
        <f>J106/I106*100</f>
        <v>6.901015913174699</v>
      </c>
      <c r="L106" s="227">
        <f>F111+F115</f>
        <v>59560000</v>
      </c>
      <c r="M106" s="227">
        <f>G114+G115</f>
        <v>976783.94</v>
      </c>
    </row>
    <row r="107" spans="1:13" s="21" customFormat="1" ht="28.5" customHeight="1">
      <c r="A107" s="155" t="s">
        <v>49</v>
      </c>
      <c r="B107" s="54">
        <v>180000</v>
      </c>
      <c r="C107" s="115">
        <v>130573433</v>
      </c>
      <c r="D107" s="115"/>
      <c r="E107" s="85">
        <f>D107/C107*100</f>
        <v>0</v>
      </c>
      <c r="F107" s="28">
        <v>25316000</v>
      </c>
      <c r="G107" s="28"/>
      <c r="H107" s="85">
        <f>G107/F107*100</f>
        <v>0</v>
      </c>
      <c r="I107" s="28">
        <f t="shared" si="11"/>
        <v>155889433</v>
      </c>
      <c r="J107" s="28">
        <f t="shared" si="11"/>
        <v>0</v>
      </c>
      <c r="K107" s="85">
        <f>J107/I107*100</f>
        <v>0</v>
      </c>
      <c r="M107" s="21">
        <f>M106/L106</f>
        <v>0.01639999899261249</v>
      </c>
    </row>
    <row r="108" spans="1:11" s="21" customFormat="1" ht="15" hidden="1">
      <c r="A108" s="155" t="s">
        <v>75</v>
      </c>
      <c r="B108" s="54">
        <v>200200</v>
      </c>
      <c r="C108" s="115"/>
      <c r="D108" s="115"/>
      <c r="E108" s="85"/>
      <c r="F108" s="28"/>
      <c r="G108" s="28"/>
      <c r="H108" s="85" t="e">
        <f>G108/F108*100</f>
        <v>#DIV/0!</v>
      </c>
      <c r="I108" s="28">
        <f t="shared" si="11"/>
        <v>0</v>
      </c>
      <c r="J108" s="28">
        <f t="shared" si="11"/>
        <v>0</v>
      </c>
      <c r="K108" s="85" t="e">
        <f>J108/I108*100</f>
        <v>#DIV/0!</v>
      </c>
    </row>
    <row r="109" spans="1:11" s="21" customFormat="1" ht="30" hidden="1">
      <c r="A109" s="155" t="s">
        <v>50</v>
      </c>
      <c r="B109" s="54">
        <v>210000</v>
      </c>
      <c r="C109" s="115"/>
      <c r="D109" s="115"/>
      <c r="E109" s="85" t="e">
        <f>D109/C109*100</f>
        <v>#DIV/0!</v>
      </c>
      <c r="F109" s="29"/>
      <c r="G109" s="29"/>
      <c r="H109" s="85"/>
      <c r="I109" s="28">
        <f t="shared" si="11"/>
        <v>0</v>
      </c>
      <c r="J109" s="28">
        <f t="shared" si="11"/>
        <v>0</v>
      </c>
      <c r="K109" s="85" t="e">
        <f>J109/I109*100</f>
        <v>#DIV/0!</v>
      </c>
    </row>
    <row r="110" spans="1:11" s="21" customFormat="1" ht="15" hidden="1">
      <c r="A110" s="155" t="s">
        <v>51</v>
      </c>
      <c r="B110" s="54">
        <v>230000</v>
      </c>
      <c r="C110" s="115"/>
      <c r="D110" s="115"/>
      <c r="E110" s="85" t="e">
        <f>D110/C110*100</f>
        <v>#DIV/0!</v>
      </c>
      <c r="F110" s="29"/>
      <c r="G110" s="29"/>
      <c r="H110" s="85"/>
      <c r="I110" s="28">
        <f t="shared" si="11"/>
        <v>0</v>
      </c>
      <c r="J110" s="28">
        <f t="shared" si="11"/>
        <v>0</v>
      </c>
      <c r="K110" s="85" t="e">
        <f aca="true" t="shared" si="12" ref="K110:K116">J110/I110*100</f>
        <v>#DIV/0!</v>
      </c>
    </row>
    <row r="111" spans="1:11" s="21" customFormat="1" ht="30">
      <c r="A111" s="142" t="s">
        <v>52</v>
      </c>
      <c r="B111" s="54">
        <v>240601</v>
      </c>
      <c r="C111" s="115"/>
      <c r="D111" s="115"/>
      <c r="E111" s="85"/>
      <c r="F111" s="306">
        <v>53527920</v>
      </c>
      <c r="G111" s="29"/>
      <c r="H111" s="85">
        <f aca="true" t="shared" si="13" ref="H111:H116">G111/F111*100</f>
        <v>0</v>
      </c>
      <c r="I111" s="28">
        <f t="shared" si="11"/>
        <v>53527920</v>
      </c>
      <c r="J111" s="28">
        <f>D111+G111</f>
        <v>0</v>
      </c>
      <c r="K111" s="85">
        <f t="shared" si="12"/>
        <v>0</v>
      </c>
    </row>
    <row r="112" spans="1:11" s="21" customFormat="1" ht="15">
      <c r="A112" s="142" t="s">
        <v>53</v>
      </c>
      <c r="B112" s="54">
        <v>240602</v>
      </c>
      <c r="C112" s="115"/>
      <c r="D112" s="115"/>
      <c r="E112" s="85"/>
      <c r="F112" s="306">
        <v>1000000</v>
      </c>
      <c r="G112" s="29"/>
      <c r="H112" s="85">
        <f t="shared" si="13"/>
        <v>0</v>
      </c>
      <c r="I112" s="28">
        <f t="shared" si="11"/>
        <v>1000000</v>
      </c>
      <c r="J112" s="28">
        <f t="shared" si="11"/>
        <v>0</v>
      </c>
      <c r="K112" s="85">
        <f t="shared" si="12"/>
        <v>0</v>
      </c>
    </row>
    <row r="113" spans="1:11" s="21" customFormat="1" ht="30">
      <c r="A113" s="142" t="s">
        <v>111</v>
      </c>
      <c r="B113" s="54">
        <v>240603</v>
      </c>
      <c r="C113" s="115"/>
      <c r="D113" s="115"/>
      <c r="E113" s="85"/>
      <c r="F113" s="306">
        <v>1000000</v>
      </c>
      <c r="G113" s="29"/>
      <c r="H113" s="85">
        <f t="shared" si="13"/>
        <v>0</v>
      </c>
      <c r="I113" s="28">
        <f t="shared" si="11"/>
        <v>1000000</v>
      </c>
      <c r="J113" s="28">
        <f t="shared" si="11"/>
        <v>0</v>
      </c>
      <c r="K113" s="85">
        <f t="shared" si="12"/>
        <v>0</v>
      </c>
    </row>
    <row r="114" spans="1:11" s="21" customFormat="1" ht="30">
      <c r="A114" s="142" t="s">
        <v>110</v>
      </c>
      <c r="B114" s="54">
        <v>240604</v>
      </c>
      <c r="C114" s="115"/>
      <c r="D114" s="115"/>
      <c r="E114" s="85"/>
      <c r="F114" s="306">
        <v>1000000</v>
      </c>
      <c r="G114" s="29"/>
      <c r="H114" s="85"/>
      <c r="I114" s="28">
        <f t="shared" si="11"/>
        <v>1000000</v>
      </c>
      <c r="J114" s="28">
        <f t="shared" si="11"/>
        <v>0</v>
      </c>
      <c r="K114" s="85"/>
    </row>
    <row r="115" spans="1:11" s="21" customFormat="1" ht="15">
      <c r="A115" s="142" t="s">
        <v>56</v>
      </c>
      <c r="B115" s="54">
        <v>240605</v>
      </c>
      <c r="C115" s="115"/>
      <c r="D115" s="115"/>
      <c r="E115" s="85"/>
      <c r="F115" s="306">
        <v>6032080</v>
      </c>
      <c r="G115" s="29">
        <v>976783.94</v>
      </c>
      <c r="H115" s="85">
        <f t="shared" si="13"/>
        <v>16.193152942268668</v>
      </c>
      <c r="I115" s="28">
        <f t="shared" si="11"/>
        <v>6032080</v>
      </c>
      <c r="J115" s="28">
        <f t="shared" si="11"/>
        <v>976783.94</v>
      </c>
      <c r="K115" s="85">
        <f t="shared" si="12"/>
        <v>16.193152942268668</v>
      </c>
    </row>
    <row r="116" spans="1:11" s="21" customFormat="1" ht="30" hidden="1">
      <c r="A116" s="142" t="s">
        <v>57</v>
      </c>
      <c r="B116" s="54">
        <v>240900</v>
      </c>
      <c r="C116" s="115"/>
      <c r="D116" s="115"/>
      <c r="E116" s="85" t="e">
        <f>D116/C116*100</f>
        <v>#DIV/0!</v>
      </c>
      <c r="F116" s="29"/>
      <c r="G116" s="29"/>
      <c r="H116" s="85" t="e">
        <f t="shared" si="13"/>
        <v>#DIV/0!</v>
      </c>
      <c r="I116" s="28">
        <f t="shared" si="11"/>
        <v>0</v>
      </c>
      <c r="J116" s="28">
        <f t="shared" si="11"/>
        <v>0</v>
      </c>
      <c r="K116" s="85" t="e">
        <f t="shared" si="12"/>
        <v>#DIV/0!</v>
      </c>
    </row>
    <row r="117" spans="1:11" s="55" customFormat="1" ht="15">
      <c r="A117" s="155" t="s">
        <v>58</v>
      </c>
      <c r="B117" s="54">
        <v>250102</v>
      </c>
      <c r="C117" s="115">
        <v>10000000</v>
      </c>
      <c r="D117" s="115"/>
      <c r="E117" s="85"/>
      <c r="F117" s="87"/>
      <c r="G117" s="87"/>
      <c r="H117" s="85"/>
      <c r="I117" s="28">
        <f t="shared" si="11"/>
        <v>10000000</v>
      </c>
      <c r="J117" s="28"/>
      <c r="K117" s="85"/>
    </row>
    <row r="118" spans="1:11" s="55" customFormat="1" ht="45" hidden="1">
      <c r="A118" s="155" t="s">
        <v>96</v>
      </c>
      <c r="B118" s="54">
        <v>250203</v>
      </c>
      <c r="C118" s="115"/>
      <c r="D118" s="115"/>
      <c r="E118" s="85" t="e">
        <f>D118/C118*100</f>
        <v>#DIV/0!</v>
      </c>
      <c r="F118" s="87"/>
      <c r="G118" s="87"/>
      <c r="H118" s="85"/>
      <c r="I118" s="28">
        <f t="shared" si="11"/>
        <v>0</v>
      </c>
      <c r="J118" s="28">
        <f t="shared" si="11"/>
        <v>0</v>
      </c>
      <c r="K118" s="85" t="e">
        <f>J118/I118*100</f>
        <v>#DIV/0!</v>
      </c>
    </row>
    <row r="119" spans="1:15" s="55" customFormat="1" ht="30" hidden="1">
      <c r="A119" s="155" t="s">
        <v>117</v>
      </c>
      <c r="B119" s="54">
        <v>250309</v>
      </c>
      <c r="C119" s="111"/>
      <c r="D119" s="111"/>
      <c r="E119" s="85" t="e">
        <f>D119/C119*100</f>
        <v>#DIV/0!</v>
      </c>
      <c r="F119" s="29"/>
      <c r="G119" s="29"/>
      <c r="H119" s="85"/>
      <c r="I119" s="28">
        <f t="shared" si="11"/>
        <v>0</v>
      </c>
      <c r="J119" s="28">
        <f t="shared" si="11"/>
        <v>0</v>
      </c>
      <c r="K119" s="85" t="e">
        <f>J119/I119*100</f>
        <v>#DIV/0!</v>
      </c>
      <c r="O119" s="78"/>
    </row>
    <row r="120" spans="1:11" s="55" customFormat="1" ht="15">
      <c r="A120" s="155" t="s">
        <v>59</v>
      </c>
      <c r="B120" s="54">
        <v>250404</v>
      </c>
      <c r="C120" s="115">
        <v>380000</v>
      </c>
      <c r="D120" s="115">
        <v>47433.03</v>
      </c>
      <c r="E120" s="85">
        <f>D120/C120*100</f>
        <v>12.482376315789473</v>
      </c>
      <c r="F120" s="29"/>
      <c r="G120" s="29"/>
      <c r="H120" s="85"/>
      <c r="I120" s="28">
        <f t="shared" si="11"/>
        <v>380000</v>
      </c>
      <c r="J120" s="28">
        <f t="shared" si="11"/>
        <v>47433.03</v>
      </c>
      <c r="K120" s="85">
        <f>J120/I120*100</f>
        <v>12.482376315789473</v>
      </c>
    </row>
    <row r="121" spans="1:11" s="21" customFormat="1" ht="15" hidden="1">
      <c r="A121" s="155" t="s">
        <v>60</v>
      </c>
      <c r="B121" s="54">
        <v>250904</v>
      </c>
      <c r="C121" s="115"/>
      <c r="D121" s="115"/>
      <c r="E121" s="85"/>
      <c r="F121" s="29"/>
      <c r="G121" s="29"/>
      <c r="H121" s="85"/>
      <c r="I121" s="28"/>
      <c r="J121" s="28">
        <f>D121+G121</f>
        <v>0</v>
      </c>
      <c r="K121" s="85"/>
    </row>
    <row r="122" spans="1:11" s="21" customFormat="1" ht="15.75" thickBot="1">
      <c r="A122" s="197"/>
      <c r="B122" s="127"/>
      <c r="C122" s="128"/>
      <c r="D122" s="128"/>
      <c r="E122" s="129"/>
      <c r="F122" s="130"/>
      <c r="G122" s="130"/>
      <c r="H122" s="129"/>
      <c r="I122" s="131"/>
      <c r="J122" s="131"/>
      <c r="K122" s="207"/>
    </row>
    <row r="123" spans="1:11" s="56" customFormat="1" ht="15" thickBot="1">
      <c r="A123" s="198" t="s">
        <v>61</v>
      </c>
      <c r="B123" s="158">
        <v>900201</v>
      </c>
      <c r="C123" s="159">
        <f>C117++C116+C115+C114+C113+C112+C111+C110+C109+C107+C106+C104+C103+C102+C101+C100+C99+C98+C97+C96+C95+C118+C120+C121+C105+C119</f>
        <v>1588879033</v>
      </c>
      <c r="D123" s="159">
        <f>D117++D116+D115+D114+D113+D112+D111+D110+D109+D107+D106+D104+D103+D102+D101+D100+D99+D98+D97+D96+D95+D118+D120+D121+D119</f>
        <v>227385109.10999998</v>
      </c>
      <c r="E123" s="160">
        <f>D123/C123*100</f>
        <v>14.311039694486293</v>
      </c>
      <c r="F123" s="159">
        <f>F121+F120+F118+F117+F116+F115+F114+F113+F112+F111+F110+F109+F107+F106+F104+F103+F102+F101+F100+F99+F98+F97+F96+F95+F108+F119</f>
        <v>363422383</v>
      </c>
      <c r="G123" s="159">
        <f>G121+G120+G118+G117+G116+G115+G114+G113+G112+G111+G110+G109+G107+G106+G104+G103+G102+G101+G100+G99+G98+G97+G96+G95+G108+G119</f>
        <v>19673142.580000002</v>
      </c>
      <c r="H123" s="160">
        <f>G123/F123*100</f>
        <v>5.413299648084692</v>
      </c>
      <c r="I123" s="161">
        <f t="shared" si="11"/>
        <v>1952301416</v>
      </c>
      <c r="J123" s="161">
        <f t="shared" si="11"/>
        <v>247058251.69</v>
      </c>
      <c r="K123" s="160">
        <f aca="true" t="shared" si="14" ref="K123:K130">J123/I123*100</f>
        <v>12.654718665122353</v>
      </c>
    </row>
    <row r="124" spans="1:11" s="43" customFormat="1" ht="14.25">
      <c r="A124" s="163" t="s">
        <v>34</v>
      </c>
      <c r="B124" s="44">
        <v>250300</v>
      </c>
      <c r="C124" s="116">
        <f>SUM(C125:C154)</f>
        <v>2079830258</v>
      </c>
      <c r="D124" s="116">
        <f>SUM(D125:D154)</f>
        <v>415841765.23999995</v>
      </c>
      <c r="E124" s="104">
        <f aca="true" t="shared" si="15" ref="E124:E155">D124/C124*100</f>
        <v>19.9940242065658</v>
      </c>
      <c r="F124" s="116">
        <f>SUM(F125:F154)</f>
        <v>87524600</v>
      </c>
      <c r="G124" s="116">
        <f>SUM(G125:G154)</f>
        <v>0</v>
      </c>
      <c r="H124" s="140">
        <f>G124/F124*100</f>
        <v>0</v>
      </c>
      <c r="I124" s="45">
        <f t="shared" si="11"/>
        <v>2167354858</v>
      </c>
      <c r="J124" s="45">
        <f t="shared" si="11"/>
        <v>415841765.23999995</v>
      </c>
      <c r="K124" s="104">
        <f t="shared" si="14"/>
        <v>19.186602678609447</v>
      </c>
    </row>
    <row r="125" spans="1:11" s="21" customFormat="1" ht="31.5" customHeight="1" hidden="1">
      <c r="A125" s="156" t="s">
        <v>62</v>
      </c>
      <c r="B125" s="54">
        <v>250301</v>
      </c>
      <c r="C125" s="115"/>
      <c r="D125" s="115"/>
      <c r="E125" s="85" t="e">
        <f t="shared" si="15"/>
        <v>#DIV/0!</v>
      </c>
      <c r="F125" s="29"/>
      <c r="G125" s="29"/>
      <c r="H125" s="85"/>
      <c r="I125" s="28">
        <f>C125+F125</f>
        <v>0</v>
      </c>
      <c r="J125" s="28">
        <f>D125+G125</f>
        <v>0</v>
      </c>
      <c r="K125" s="85" t="e">
        <f t="shared" si="14"/>
        <v>#DIV/0!</v>
      </c>
    </row>
    <row r="126" spans="1:11" s="21" customFormat="1" ht="29.25" customHeight="1" hidden="1">
      <c r="A126" s="156" t="s">
        <v>63</v>
      </c>
      <c r="B126" s="26">
        <v>250309</v>
      </c>
      <c r="C126" s="115"/>
      <c r="D126" s="115"/>
      <c r="E126" s="85" t="e">
        <f t="shared" si="15"/>
        <v>#DIV/0!</v>
      </c>
      <c r="F126" s="111"/>
      <c r="G126" s="111"/>
      <c r="H126" s="85"/>
      <c r="I126" s="28">
        <f t="shared" si="11"/>
        <v>0</v>
      </c>
      <c r="J126" s="28">
        <f t="shared" si="11"/>
        <v>0</v>
      </c>
      <c r="K126" s="85" t="e">
        <f t="shared" si="14"/>
        <v>#DIV/0!</v>
      </c>
    </row>
    <row r="127" spans="1:11" s="21" customFormat="1" ht="43.5" customHeight="1">
      <c r="A127" s="228" t="s">
        <v>167</v>
      </c>
      <c r="B127" s="26">
        <v>250313</v>
      </c>
      <c r="C127" s="115">
        <v>51591500</v>
      </c>
      <c r="D127" s="115"/>
      <c r="E127" s="85">
        <f t="shared" si="15"/>
        <v>0</v>
      </c>
      <c r="F127" s="111"/>
      <c r="G127" s="111"/>
      <c r="H127" s="85"/>
      <c r="I127" s="28">
        <f t="shared" si="11"/>
        <v>51591500</v>
      </c>
      <c r="J127" s="28">
        <f t="shared" si="11"/>
        <v>0</v>
      </c>
      <c r="K127" s="85">
        <f t="shared" si="14"/>
        <v>0</v>
      </c>
    </row>
    <row r="128" spans="1:11" s="21" customFormat="1" ht="165" hidden="1">
      <c r="A128" s="228" t="s">
        <v>113</v>
      </c>
      <c r="B128" s="26">
        <v>250318</v>
      </c>
      <c r="C128" s="115"/>
      <c r="D128" s="115"/>
      <c r="E128" s="85" t="e">
        <f t="shared" si="15"/>
        <v>#DIV/0!</v>
      </c>
      <c r="F128" s="111"/>
      <c r="G128" s="111"/>
      <c r="H128" s="216"/>
      <c r="I128" s="28">
        <f t="shared" si="11"/>
        <v>0</v>
      </c>
      <c r="J128" s="28">
        <f t="shared" si="11"/>
        <v>0</v>
      </c>
      <c r="K128" s="85" t="e">
        <f t="shared" si="14"/>
        <v>#DIV/0!</v>
      </c>
    </row>
    <row r="129" spans="1:11" s="21" customFormat="1" ht="75" hidden="1">
      <c r="A129" s="225" t="s">
        <v>114</v>
      </c>
      <c r="B129" s="26">
        <v>250319</v>
      </c>
      <c r="C129" s="115"/>
      <c r="D129" s="115"/>
      <c r="E129" s="85" t="e">
        <f t="shared" si="15"/>
        <v>#DIV/0!</v>
      </c>
      <c r="F129" s="111"/>
      <c r="G129" s="111"/>
      <c r="H129" s="216"/>
      <c r="I129" s="28">
        <f t="shared" si="11"/>
        <v>0</v>
      </c>
      <c r="J129" s="28">
        <f t="shared" si="11"/>
        <v>0</v>
      </c>
      <c r="K129" s="85" t="e">
        <f t="shared" si="14"/>
        <v>#DIV/0!</v>
      </c>
    </row>
    <row r="130" spans="1:11" s="48" customFormat="1" ht="45">
      <c r="A130" s="137" t="s">
        <v>79</v>
      </c>
      <c r="B130" s="133">
        <v>250325</v>
      </c>
      <c r="C130" s="47">
        <v>15189558</v>
      </c>
      <c r="D130" s="47">
        <v>3232448</v>
      </c>
      <c r="E130" s="83">
        <f>D130/C130*100</f>
        <v>21.280724560912173</v>
      </c>
      <c r="F130" s="83"/>
      <c r="G130" s="83"/>
      <c r="H130" s="183"/>
      <c r="I130" s="47">
        <f t="shared" si="11"/>
        <v>15189558</v>
      </c>
      <c r="J130" s="47">
        <f>D130+G130</f>
        <v>3232448</v>
      </c>
      <c r="K130" s="83">
        <f t="shared" si="14"/>
        <v>21.280724560912173</v>
      </c>
    </row>
    <row r="131" spans="1:11" s="21" customFormat="1" ht="75">
      <c r="A131" s="209" t="s">
        <v>154</v>
      </c>
      <c r="B131" s="138">
        <v>250326</v>
      </c>
      <c r="C131" s="115">
        <v>1038820700</v>
      </c>
      <c r="D131" s="115">
        <v>220611517.56</v>
      </c>
      <c r="E131" s="85">
        <f t="shared" si="15"/>
        <v>21.236727142614697</v>
      </c>
      <c r="F131" s="111"/>
      <c r="G131" s="111"/>
      <c r="H131" s="85"/>
      <c r="I131" s="28">
        <f t="shared" si="11"/>
        <v>1038820700</v>
      </c>
      <c r="J131" s="28">
        <f t="shared" si="11"/>
        <v>220611517.56</v>
      </c>
      <c r="K131" s="85">
        <f aca="true" t="shared" si="16" ref="K131:K148">J131/I131*100</f>
        <v>21.236727142614697</v>
      </c>
    </row>
    <row r="132" spans="1:11" s="21" customFormat="1" ht="15" customHeight="1">
      <c r="A132" s="468" t="s">
        <v>152</v>
      </c>
      <c r="B132" s="470">
        <v>250328</v>
      </c>
      <c r="C132" s="471">
        <v>543023600</v>
      </c>
      <c r="D132" s="471">
        <v>148744365.33</v>
      </c>
      <c r="E132" s="464">
        <f t="shared" si="15"/>
        <v>27.391878608959168</v>
      </c>
      <c r="F132" s="466"/>
      <c r="G132" s="466"/>
      <c r="H132" s="464"/>
      <c r="I132" s="462">
        <f t="shared" si="11"/>
        <v>543023600</v>
      </c>
      <c r="J132" s="462">
        <f t="shared" si="11"/>
        <v>148744365.33</v>
      </c>
      <c r="K132" s="464">
        <f t="shared" si="16"/>
        <v>27.391878608959168</v>
      </c>
    </row>
    <row r="133" spans="1:11" s="21" customFormat="1" ht="82.5" customHeight="1">
      <c r="A133" s="469"/>
      <c r="B133" s="470"/>
      <c r="C133" s="472"/>
      <c r="D133" s="472"/>
      <c r="E133" s="465"/>
      <c r="F133" s="467"/>
      <c r="G133" s="467"/>
      <c r="H133" s="465"/>
      <c r="I133" s="463"/>
      <c r="J133" s="463"/>
      <c r="K133" s="465"/>
    </row>
    <row r="134" spans="1:11" s="21" customFormat="1" ht="180">
      <c r="A134" s="217" t="s">
        <v>131</v>
      </c>
      <c r="B134" s="138">
        <v>250329</v>
      </c>
      <c r="C134" s="115">
        <v>100074800</v>
      </c>
      <c r="D134" s="115">
        <v>20768253.24</v>
      </c>
      <c r="E134" s="85">
        <f t="shared" si="15"/>
        <v>20.752730197812035</v>
      </c>
      <c r="F134" s="111"/>
      <c r="G134" s="111"/>
      <c r="H134" s="85"/>
      <c r="I134" s="28">
        <f t="shared" si="11"/>
        <v>100074800</v>
      </c>
      <c r="J134" s="28">
        <f t="shared" si="11"/>
        <v>20768253.24</v>
      </c>
      <c r="K134" s="85">
        <f t="shared" si="16"/>
        <v>20.752730197812035</v>
      </c>
    </row>
    <row r="135" spans="1:11" s="21" customFormat="1" ht="75">
      <c r="A135" s="286" t="s">
        <v>132</v>
      </c>
      <c r="B135" s="138">
        <v>250330</v>
      </c>
      <c r="C135" s="115">
        <v>34085900</v>
      </c>
      <c r="D135" s="115">
        <v>150800.53</v>
      </c>
      <c r="E135" s="85">
        <f t="shared" si="15"/>
        <v>0.44241322658342597</v>
      </c>
      <c r="F135" s="111"/>
      <c r="G135" s="111"/>
      <c r="H135" s="85"/>
      <c r="I135" s="28">
        <f t="shared" si="11"/>
        <v>34085900</v>
      </c>
      <c r="J135" s="28">
        <f t="shared" si="11"/>
        <v>150800.53</v>
      </c>
      <c r="K135" s="85">
        <f t="shared" si="16"/>
        <v>0.44241322658342597</v>
      </c>
    </row>
    <row r="136" spans="1:11" s="21" customFormat="1" ht="120" hidden="1">
      <c r="A136" s="303" t="s">
        <v>168</v>
      </c>
      <c r="B136" s="138">
        <v>250339</v>
      </c>
      <c r="C136" s="115"/>
      <c r="D136" s="115"/>
      <c r="E136" s="85"/>
      <c r="F136" s="111"/>
      <c r="G136" s="111"/>
      <c r="H136" s="85" t="e">
        <f>G136/F136*100</f>
        <v>#DIV/0!</v>
      </c>
      <c r="I136" s="28">
        <f t="shared" si="11"/>
        <v>0</v>
      </c>
      <c r="J136" s="28">
        <f t="shared" si="11"/>
        <v>0</v>
      </c>
      <c r="K136" s="85" t="e">
        <f t="shared" si="16"/>
        <v>#DIV/0!</v>
      </c>
    </row>
    <row r="137" spans="1:11" s="21" customFormat="1" ht="102">
      <c r="A137" s="316" t="s">
        <v>168</v>
      </c>
      <c r="B137" s="138">
        <v>250339</v>
      </c>
      <c r="C137" s="115"/>
      <c r="D137" s="115"/>
      <c r="E137" s="85"/>
      <c r="F137" s="115">
        <v>58776600</v>
      </c>
      <c r="G137" s="115"/>
      <c r="H137" s="85">
        <f>G137/F137*100</f>
        <v>0</v>
      </c>
      <c r="I137" s="28">
        <f t="shared" si="11"/>
        <v>58776600</v>
      </c>
      <c r="J137" s="28">
        <f t="shared" si="11"/>
        <v>0</v>
      </c>
      <c r="K137" s="85">
        <f t="shared" si="16"/>
        <v>0</v>
      </c>
    </row>
    <row r="138" spans="1:11" s="21" customFormat="1" ht="150" hidden="1">
      <c r="A138" s="300" t="s">
        <v>169</v>
      </c>
      <c r="B138" s="138">
        <v>250342</v>
      </c>
      <c r="C138" s="115"/>
      <c r="D138" s="115"/>
      <c r="E138" s="85" t="e">
        <f t="shared" si="15"/>
        <v>#DIV/0!</v>
      </c>
      <c r="F138" s="115"/>
      <c r="G138" s="115"/>
      <c r="H138" s="85"/>
      <c r="I138" s="28">
        <f t="shared" si="11"/>
        <v>0</v>
      </c>
      <c r="J138" s="28">
        <f t="shared" si="11"/>
        <v>0</v>
      </c>
      <c r="K138" s="85" t="e">
        <f t="shared" si="16"/>
        <v>#DIV/0!</v>
      </c>
    </row>
    <row r="139" spans="1:11" s="21" customFormat="1" ht="120">
      <c r="A139" s="233" t="s">
        <v>115</v>
      </c>
      <c r="B139" s="139" t="s">
        <v>118</v>
      </c>
      <c r="C139" s="115">
        <v>41782900</v>
      </c>
      <c r="D139" s="115">
        <v>20892800</v>
      </c>
      <c r="E139" s="85">
        <f t="shared" si="15"/>
        <v>50.00323098683911</v>
      </c>
      <c r="F139" s="111"/>
      <c r="G139" s="111"/>
      <c r="H139" s="85"/>
      <c r="I139" s="28">
        <f t="shared" si="11"/>
        <v>41782900</v>
      </c>
      <c r="J139" s="28">
        <f t="shared" si="11"/>
        <v>20892800</v>
      </c>
      <c r="K139" s="85">
        <f t="shared" si="16"/>
        <v>50.00323098683911</v>
      </c>
    </row>
    <row r="140" spans="1:11" s="21" customFormat="1" ht="60">
      <c r="A140" s="217" t="s">
        <v>120</v>
      </c>
      <c r="B140" s="139" t="s">
        <v>119</v>
      </c>
      <c r="C140" s="115">
        <v>153000</v>
      </c>
      <c r="D140" s="115"/>
      <c r="E140" s="85">
        <f t="shared" si="15"/>
        <v>0</v>
      </c>
      <c r="F140" s="115">
        <v>1548000</v>
      </c>
      <c r="G140" s="115"/>
      <c r="H140" s="85">
        <f>G140/F140*100</f>
        <v>0</v>
      </c>
      <c r="I140" s="28">
        <f t="shared" si="11"/>
        <v>1701000</v>
      </c>
      <c r="J140" s="28">
        <f t="shared" si="11"/>
        <v>0</v>
      </c>
      <c r="K140" s="85">
        <f t="shared" si="16"/>
        <v>0</v>
      </c>
    </row>
    <row r="141" spans="1:11" s="21" customFormat="1" ht="45" hidden="1">
      <c r="A141" s="302" t="s">
        <v>165</v>
      </c>
      <c r="B141" s="139" t="s">
        <v>170</v>
      </c>
      <c r="C141" s="115"/>
      <c r="D141" s="115"/>
      <c r="E141" s="85" t="e">
        <f t="shared" si="15"/>
        <v>#DIV/0!</v>
      </c>
      <c r="F141" s="115"/>
      <c r="G141" s="115"/>
      <c r="H141" s="85"/>
      <c r="I141" s="28">
        <f t="shared" si="11"/>
        <v>0</v>
      </c>
      <c r="J141" s="28">
        <f t="shared" si="11"/>
        <v>0</v>
      </c>
      <c r="K141" s="85" t="e">
        <f t="shared" si="16"/>
        <v>#DIV/0!</v>
      </c>
    </row>
    <row r="142" spans="1:11" s="21" customFormat="1" ht="45">
      <c r="A142" s="299" t="s">
        <v>166</v>
      </c>
      <c r="B142" s="139" t="s">
        <v>171</v>
      </c>
      <c r="C142" s="115">
        <v>54700000</v>
      </c>
      <c r="D142" s="115"/>
      <c r="E142" s="83">
        <f t="shared" si="15"/>
        <v>0</v>
      </c>
      <c r="F142" s="115">
        <v>12500000</v>
      </c>
      <c r="G142" s="115"/>
      <c r="H142" s="85"/>
      <c r="I142" s="28">
        <f t="shared" si="11"/>
        <v>67200000</v>
      </c>
      <c r="J142" s="28">
        <f t="shared" si="11"/>
        <v>0</v>
      </c>
      <c r="K142" s="85">
        <f t="shared" si="16"/>
        <v>0</v>
      </c>
    </row>
    <row r="143" spans="1:11" s="21" customFormat="1" ht="60">
      <c r="A143" s="317" t="s">
        <v>187</v>
      </c>
      <c r="B143" s="188" t="s">
        <v>186</v>
      </c>
      <c r="C143" s="189">
        <v>765000</v>
      </c>
      <c r="D143" s="189"/>
      <c r="E143" s="106">
        <f t="shared" si="15"/>
        <v>0</v>
      </c>
      <c r="F143" s="189"/>
      <c r="G143" s="189"/>
      <c r="H143" s="85"/>
      <c r="I143" s="28"/>
      <c r="J143" s="28"/>
      <c r="K143" s="85"/>
    </row>
    <row r="144" spans="1:11" s="21" customFormat="1" ht="60">
      <c r="A144" s="217" t="s">
        <v>139</v>
      </c>
      <c r="B144" s="188" t="s">
        <v>142</v>
      </c>
      <c r="C144" s="189">
        <v>7400000</v>
      </c>
      <c r="D144" s="189"/>
      <c r="E144" s="106">
        <f t="shared" si="15"/>
        <v>0</v>
      </c>
      <c r="F144" s="189">
        <v>14700000</v>
      </c>
      <c r="G144" s="189"/>
      <c r="H144" s="85">
        <f>G144/F144*100</f>
        <v>0</v>
      </c>
      <c r="I144" s="28">
        <f t="shared" si="11"/>
        <v>22100000</v>
      </c>
      <c r="J144" s="28">
        <f t="shared" si="11"/>
        <v>0</v>
      </c>
      <c r="K144" s="85">
        <f t="shared" si="16"/>
        <v>0</v>
      </c>
    </row>
    <row r="145" spans="1:11" s="21" customFormat="1" ht="135">
      <c r="A145" s="217" t="s">
        <v>178</v>
      </c>
      <c r="B145" s="188" t="s">
        <v>143</v>
      </c>
      <c r="C145" s="189">
        <v>3787100</v>
      </c>
      <c r="D145" s="189">
        <v>1289780.58</v>
      </c>
      <c r="E145" s="106">
        <f t="shared" si="15"/>
        <v>34.057209474267914</v>
      </c>
      <c r="F145" s="189"/>
      <c r="G145" s="189"/>
      <c r="H145" s="85"/>
      <c r="I145" s="28">
        <f t="shared" si="11"/>
        <v>3787100</v>
      </c>
      <c r="J145" s="28">
        <f t="shared" si="11"/>
        <v>1289780.58</v>
      </c>
      <c r="K145" s="85">
        <f t="shared" si="16"/>
        <v>34.057209474267914</v>
      </c>
    </row>
    <row r="146" spans="1:11" s="21" customFormat="1" ht="90" hidden="1">
      <c r="A146" s="217" t="s">
        <v>136</v>
      </c>
      <c r="B146" s="188" t="s">
        <v>144</v>
      </c>
      <c r="C146" s="189"/>
      <c r="D146" s="189"/>
      <c r="E146" s="106" t="e">
        <f t="shared" si="15"/>
        <v>#DIV/0!</v>
      </c>
      <c r="F146" s="190"/>
      <c r="G146" s="190"/>
      <c r="H146" s="85"/>
      <c r="I146" s="28">
        <f t="shared" si="11"/>
        <v>0</v>
      </c>
      <c r="J146" s="28">
        <f t="shared" si="11"/>
        <v>0</v>
      </c>
      <c r="K146" s="85" t="e">
        <f t="shared" si="16"/>
        <v>#DIV/0!</v>
      </c>
    </row>
    <row r="147" spans="1:11" s="21" customFormat="1" ht="15">
      <c r="A147" s="218" t="s">
        <v>103</v>
      </c>
      <c r="B147" s="188" t="s">
        <v>105</v>
      </c>
      <c r="C147" s="189">
        <v>10000000</v>
      </c>
      <c r="D147" s="189"/>
      <c r="E147" s="106">
        <f t="shared" si="15"/>
        <v>0</v>
      </c>
      <c r="F147" s="190"/>
      <c r="G147" s="190"/>
      <c r="H147" s="85"/>
      <c r="I147" s="38">
        <f t="shared" si="11"/>
        <v>10000000</v>
      </c>
      <c r="J147" s="28">
        <f t="shared" si="11"/>
        <v>0</v>
      </c>
      <c r="K147" s="100">
        <f t="shared" si="16"/>
        <v>0</v>
      </c>
    </row>
    <row r="148" spans="1:11" s="21" customFormat="1" ht="60" hidden="1">
      <c r="A148" s="217" t="s">
        <v>137</v>
      </c>
      <c r="B148" s="188" t="s">
        <v>145</v>
      </c>
      <c r="C148" s="189"/>
      <c r="D148" s="189"/>
      <c r="E148" s="106"/>
      <c r="F148" s="190"/>
      <c r="G148" s="190"/>
      <c r="H148" s="85" t="e">
        <f>G148/F148*100</f>
        <v>#DIV/0!</v>
      </c>
      <c r="I148" s="38">
        <f t="shared" si="11"/>
        <v>0</v>
      </c>
      <c r="J148" s="28">
        <f t="shared" si="11"/>
        <v>0</v>
      </c>
      <c r="K148" s="100" t="e">
        <f t="shared" si="16"/>
        <v>#DIV/0!</v>
      </c>
    </row>
    <row r="149" spans="1:11" s="21" customFormat="1" ht="75" hidden="1">
      <c r="A149" s="217" t="s">
        <v>116</v>
      </c>
      <c r="B149" s="188" t="s">
        <v>121</v>
      </c>
      <c r="C149" s="189"/>
      <c r="D149" s="189"/>
      <c r="E149" s="106" t="e">
        <f>D149/C149*100</f>
        <v>#DIV/0!</v>
      </c>
      <c r="F149" s="190"/>
      <c r="G149" s="190"/>
      <c r="H149" s="85"/>
      <c r="I149" s="38">
        <f aca="true" t="shared" si="17" ref="I149:J153">C149+F149</f>
        <v>0</v>
      </c>
      <c r="J149" s="28">
        <f t="shared" si="17"/>
        <v>0</v>
      </c>
      <c r="K149" s="100" t="e">
        <f aca="true" t="shared" si="18" ref="K149:K155">J149/I149*100</f>
        <v>#DIV/0!</v>
      </c>
    </row>
    <row r="150" spans="1:11" s="21" customFormat="1" ht="75">
      <c r="A150" s="217" t="s">
        <v>138</v>
      </c>
      <c r="B150" s="188" t="s">
        <v>146</v>
      </c>
      <c r="C150" s="189">
        <v>177600</v>
      </c>
      <c r="D150" s="189">
        <v>151800</v>
      </c>
      <c r="E150" s="106">
        <f>D150/C150*100</f>
        <v>85.47297297297297</v>
      </c>
      <c r="F150" s="190"/>
      <c r="G150" s="190"/>
      <c r="H150" s="85"/>
      <c r="I150" s="38">
        <f t="shared" si="17"/>
        <v>177600</v>
      </c>
      <c r="J150" s="28">
        <f t="shared" si="17"/>
        <v>151800</v>
      </c>
      <c r="K150" s="100">
        <f t="shared" si="18"/>
        <v>85.47297297297297</v>
      </c>
    </row>
    <row r="151" spans="1:11" s="21" customFormat="1" ht="90" hidden="1">
      <c r="A151" s="217" t="s">
        <v>130</v>
      </c>
      <c r="B151" s="188" t="s">
        <v>147</v>
      </c>
      <c r="C151" s="189"/>
      <c r="D151" s="189"/>
      <c r="E151" s="106" t="e">
        <f>D151/C151*100</f>
        <v>#DIV/0!</v>
      </c>
      <c r="F151" s="190"/>
      <c r="G151" s="190"/>
      <c r="H151" s="85"/>
      <c r="I151" s="38">
        <f t="shared" si="17"/>
        <v>0</v>
      </c>
      <c r="J151" s="28">
        <f t="shared" si="17"/>
        <v>0</v>
      </c>
      <c r="K151" s="100" t="e">
        <f t="shared" si="18"/>
        <v>#DIV/0!</v>
      </c>
    </row>
    <row r="152" spans="1:11" s="21" customFormat="1" ht="90" hidden="1">
      <c r="A152" s="217" t="s">
        <v>140</v>
      </c>
      <c r="B152" s="139" t="s">
        <v>148</v>
      </c>
      <c r="C152" s="115"/>
      <c r="D152" s="115"/>
      <c r="E152" s="83" t="e">
        <f>D152/C152*100</f>
        <v>#DIV/0!</v>
      </c>
      <c r="F152" s="111"/>
      <c r="G152" s="111"/>
      <c r="H152" s="85" t="e">
        <f>G152/F152*100</f>
        <v>#DIV/0!</v>
      </c>
      <c r="I152" s="28">
        <f t="shared" si="17"/>
        <v>0</v>
      </c>
      <c r="J152" s="28">
        <f t="shared" si="17"/>
        <v>0</v>
      </c>
      <c r="K152" s="85" t="e">
        <f t="shared" si="18"/>
        <v>#DIV/0!</v>
      </c>
    </row>
    <row r="153" spans="1:11" s="21" customFormat="1" ht="75" hidden="1">
      <c r="A153" s="217" t="s">
        <v>141</v>
      </c>
      <c r="B153" s="188" t="s">
        <v>149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17"/>
        <v>0</v>
      </c>
      <c r="J153" s="28">
        <f t="shared" si="17"/>
        <v>0</v>
      </c>
      <c r="K153" s="100" t="e">
        <f t="shared" si="18"/>
        <v>#DIV/0!</v>
      </c>
    </row>
    <row r="154" spans="1:11" s="52" customFormat="1" ht="45.75" thickBot="1">
      <c r="A154" s="199" t="s">
        <v>85</v>
      </c>
      <c r="B154" s="50">
        <v>250306</v>
      </c>
      <c r="C154" s="117">
        <v>178278600</v>
      </c>
      <c r="D154" s="117"/>
      <c r="E154" s="106">
        <f t="shared" si="15"/>
        <v>0</v>
      </c>
      <c r="F154" s="112"/>
      <c r="G154" s="112"/>
      <c r="H154" s="106"/>
      <c r="I154" s="51">
        <f t="shared" si="11"/>
        <v>178278600</v>
      </c>
      <c r="J154" s="28">
        <f t="shared" si="11"/>
        <v>0</v>
      </c>
      <c r="K154" s="106">
        <f t="shared" si="18"/>
        <v>0</v>
      </c>
    </row>
    <row r="155" spans="1:11" s="42" customFormat="1" ht="15" thickBot="1">
      <c r="A155" s="79" t="s">
        <v>64</v>
      </c>
      <c r="B155" s="80">
        <v>900203</v>
      </c>
      <c r="C155" s="118">
        <f>C124+C123</f>
        <v>3668709291</v>
      </c>
      <c r="D155" s="118">
        <f>D124+D123</f>
        <v>643226874.3499999</v>
      </c>
      <c r="E155" s="113">
        <f t="shared" si="15"/>
        <v>17.532783966501526</v>
      </c>
      <c r="F155" s="118">
        <f>F124+F123</f>
        <v>450946983</v>
      </c>
      <c r="G155" s="118">
        <f>G124+G123</f>
        <v>19673142.580000002</v>
      </c>
      <c r="H155" s="113">
        <f>G155/F155*100</f>
        <v>4.362628717265418</v>
      </c>
      <c r="I155" s="119">
        <f t="shared" si="11"/>
        <v>4119656274</v>
      </c>
      <c r="J155" s="119">
        <f t="shared" si="11"/>
        <v>662900016.93</v>
      </c>
      <c r="K155" s="113">
        <f t="shared" si="18"/>
        <v>16.091148698829528</v>
      </c>
    </row>
    <row r="156" spans="1:11" s="239" customFormat="1" ht="14.25">
      <c r="A156" s="309" t="s">
        <v>177</v>
      </c>
      <c r="B156" s="241"/>
      <c r="C156" s="242"/>
      <c r="D156" s="242"/>
      <c r="E156" s="243"/>
      <c r="F156" s="242"/>
      <c r="G156" s="242"/>
      <c r="H156" s="243"/>
      <c r="I156" s="244"/>
      <c r="J156" s="244"/>
      <c r="K156" s="243"/>
    </row>
    <row r="157" spans="1:11" s="239" customFormat="1" ht="15.75" thickBot="1">
      <c r="A157" s="252" t="s">
        <v>60</v>
      </c>
      <c r="B157" s="253"/>
      <c r="C157" s="254"/>
      <c r="D157" s="254"/>
      <c r="E157" s="255"/>
      <c r="F157" s="254"/>
      <c r="G157" s="254"/>
      <c r="H157" s="255"/>
      <c r="I157" s="262"/>
      <c r="J157" s="262">
        <f>G157</f>
        <v>0</v>
      </c>
      <c r="K157" s="255"/>
    </row>
    <row r="158" spans="1:11" s="239" customFormat="1" ht="15" thickBot="1">
      <c r="A158" s="79" t="s">
        <v>64</v>
      </c>
      <c r="B158" s="230"/>
      <c r="C158" s="308">
        <f>C155+C157</f>
        <v>3668709291</v>
      </c>
      <c r="D158" s="308">
        <f>D155+D157</f>
        <v>643226874.3499999</v>
      </c>
      <c r="E158" s="232">
        <f>D158/C158*100</f>
        <v>17.532783966501526</v>
      </c>
      <c r="F158" s="308">
        <f>F155+F157</f>
        <v>450946983</v>
      </c>
      <c r="G158" s="308">
        <f>G155+G157</f>
        <v>19673142.580000002</v>
      </c>
      <c r="H158" s="232">
        <f>G158/F158*100</f>
        <v>4.362628717265418</v>
      </c>
      <c r="I158" s="231">
        <f>C158+F158</f>
        <v>4119656274</v>
      </c>
      <c r="J158" s="231">
        <f>D158+G158</f>
        <v>662900016.93</v>
      </c>
      <c r="K158" s="232">
        <f>J158/I158*100</f>
        <v>16.091148698829528</v>
      </c>
    </row>
    <row r="159" spans="1:11" s="245" customFormat="1" ht="14.25">
      <c r="A159" s="256"/>
      <c r="B159" s="257"/>
      <c r="C159" s="258"/>
      <c r="D159" s="258"/>
      <c r="E159" s="259"/>
      <c r="F159" s="258"/>
      <c r="G159" s="258"/>
      <c r="H159" s="259"/>
      <c r="I159" s="260"/>
      <c r="J159" s="260"/>
      <c r="K159" s="261"/>
    </row>
    <row r="160" spans="1:11" s="245" customFormat="1" ht="14.25">
      <c r="A160" s="247" t="s">
        <v>122</v>
      </c>
      <c r="B160" s="248">
        <v>200000</v>
      </c>
      <c r="C160" s="249">
        <f>C161</f>
        <v>2838800</v>
      </c>
      <c r="D160" s="249">
        <f>D161</f>
        <v>-28089149</v>
      </c>
      <c r="E160" s="250"/>
      <c r="F160" s="249"/>
      <c r="G160" s="249"/>
      <c r="H160" s="250"/>
      <c r="I160" s="251">
        <f aca="true" t="shared" si="19" ref="I160:J163">C160+F160</f>
        <v>2838800</v>
      </c>
      <c r="J160" s="251">
        <f t="shared" si="19"/>
        <v>-28089149</v>
      </c>
      <c r="K160" s="250"/>
    </row>
    <row r="161" spans="1:11" s="246" customFormat="1" ht="30">
      <c r="A161" s="252" t="s">
        <v>123</v>
      </c>
      <c r="B161" s="253">
        <v>208000</v>
      </c>
      <c r="C161" s="254">
        <f>C162-C163</f>
        <v>2838800</v>
      </c>
      <c r="D161" s="254">
        <f>D162-D163</f>
        <v>-28089149</v>
      </c>
      <c r="E161" s="255"/>
      <c r="F161" s="254"/>
      <c r="G161" s="254"/>
      <c r="H161" s="255"/>
      <c r="I161" s="262">
        <f t="shared" si="19"/>
        <v>2838800</v>
      </c>
      <c r="J161" s="262">
        <f t="shared" si="19"/>
        <v>-28089149</v>
      </c>
      <c r="K161" s="255"/>
    </row>
    <row r="162" spans="1:11" s="246" customFormat="1" ht="15">
      <c r="A162" s="252" t="s">
        <v>124</v>
      </c>
      <c r="B162" s="253">
        <v>208100</v>
      </c>
      <c r="C162" s="254">
        <v>2838800</v>
      </c>
      <c r="D162" s="254">
        <v>16206167</v>
      </c>
      <c r="E162" s="255"/>
      <c r="F162" s="254"/>
      <c r="G162" s="254"/>
      <c r="H162" s="255"/>
      <c r="I162" s="262">
        <f t="shared" si="19"/>
        <v>2838800</v>
      </c>
      <c r="J162" s="262">
        <f t="shared" si="19"/>
        <v>16206167</v>
      </c>
      <c r="K162" s="255"/>
    </row>
    <row r="163" spans="1:11" s="246" customFormat="1" ht="15">
      <c r="A163" s="252" t="s">
        <v>150</v>
      </c>
      <c r="B163" s="253">
        <v>208200</v>
      </c>
      <c r="C163" s="254"/>
      <c r="D163" s="254">
        <v>44295316</v>
      </c>
      <c r="E163" s="255"/>
      <c r="F163" s="254"/>
      <c r="G163" s="254"/>
      <c r="H163" s="255"/>
      <c r="I163" s="262">
        <f t="shared" si="19"/>
        <v>0</v>
      </c>
      <c r="J163" s="262">
        <f t="shared" si="19"/>
        <v>44295316</v>
      </c>
      <c r="K163" s="255"/>
    </row>
    <row r="164" spans="1:11" s="245" customFormat="1" ht="14.25">
      <c r="A164" s="240"/>
      <c r="B164" s="241"/>
      <c r="C164" s="242"/>
      <c r="D164" s="242"/>
      <c r="E164" s="243"/>
      <c r="F164" s="242"/>
      <c r="G164" s="242"/>
      <c r="H164" s="243"/>
      <c r="I164" s="244"/>
      <c r="J164" s="244"/>
      <c r="K164" s="243"/>
    </row>
    <row r="165" spans="1:11" s="245" customFormat="1" ht="14.25">
      <c r="A165" s="240"/>
      <c r="B165" s="241"/>
      <c r="C165" s="242"/>
      <c r="D165" s="242"/>
      <c r="E165" s="243"/>
      <c r="F165" s="242"/>
      <c r="G165" s="242"/>
      <c r="H165" s="243"/>
      <c r="I165" s="244"/>
      <c r="J165" s="244"/>
      <c r="K165" s="243"/>
    </row>
    <row r="166" spans="1:11" s="245" customFormat="1" ht="14.25">
      <c r="A166" s="240"/>
      <c r="B166" s="241"/>
      <c r="C166" s="242"/>
      <c r="D166" s="242"/>
      <c r="E166" s="243"/>
      <c r="F166" s="242"/>
      <c r="G166" s="242"/>
      <c r="H166" s="243"/>
      <c r="I166" s="244"/>
      <c r="J166" s="244"/>
      <c r="K166" s="243"/>
    </row>
    <row r="167" spans="1:11" s="245" customFormat="1" ht="14.25">
      <c r="A167" s="240"/>
      <c r="B167" s="241"/>
      <c r="C167" s="242"/>
      <c r="D167" s="242"/>
      <c r="E167" s="243"/>
      <c r="F167" s="242"/>
      <c r="G167" s="242"/>
      <c r="H167" s="243"/>
      <c r="I167" s="244"/>
      <c r="J167" s="244"/>
      <c r="K167" s="243"/>
    </row>
    <row r="168" spans="1:11" s="239" customFormat="1" ht="14.25">
      <c r="A168" s="234"/>
      <c r="B168" s="235"/>
      <c r="C168" s="236"/>
      <c r="D168" s="236">
        <f>D155-D88</f>
        <v>-172610218.76</v>
      </c>
      <c r="E168" s="237"/>
      <c r="F168" s="236"/>
      <c r="G168" s="236"/>
      <c r="H168" s="237"/>
      <c r="I168" s="238"/>
      <c r="J168" s="238"/>
      <c r="K168" s="237"/>
    </row>
    <row r="169" spans="2:11" s="219" customFormat="1" ht="14.25">
      <c r="B169" s="279"/>
      <c r="C169" s="280">
        <f aca="true" t="shared" si="20" ref="C169:K169">C155-C88</f>
        <v>0</v>
      </c>
      <c r="D169" s="280">
        <f t="shared" si="20"/>
        <v>-172610218.76</v>
      </c>
      <c r="E169" s="280">
        <f t="shared" si="20"/>
        <v>-4.704930401093481</v>
      </c>
      <c r="F169" s="280">
        <f t="shared" si="20"/>
        <v>1643460</v>
      </c>
      <c r="G169" s="280">
        <f t="shared" si="20"/>
        <v>-33194072.189999994</v>
      </c>
      <c r="H169" s="280">
        <f t="shared" si="20"/>
        <v>-7.40385252842025</v>
      </c>
      <c r="I169" s="280">
        <f t="shared" si="20"/>
        <v>1643460</v>
      </c>
      <c r="J169" s="280">
        <f t="shared" si="20"/>
        <v>-205804290.94999993</v>
      </c>
      <c r="K169" s="280">
        <f t="shared" si="20"/>
        <v>-5.004082110716951</v>
      </c>
    </row>
    <row r="170" spans="2:11" s="219" customFormat="1" ht="14.25">
      <c r="B170" s="279" t="s">
        <v>107</v>
      </c>
      <c r="C170" s="281">
        <v>1068529106</v>
      </c>
      <c r="D170" s="281">
        <v>536949130</v>
      </c>
      <c r="E170" s="281">
        <v>50.25</v>
      </c>
      <c r="F170" s="281">
        <v>160890300</v>
      </c>
      <c r="G170" s="281">
        <v>89327666</v>
      </c>
      <c r="H170" s="281">
        <v>55.52</v>
      </c>
      <c r="I170" s="281">
        <v>1229419406</v>
      </c>
      <c r="J170" s="281">
        <v>626276796</v>
      </c>
      <c r="K170" s="281">
        <v>50.94</v>
      </c>
    </row>
    <row r="171" spans="2:11" s="219" customFormat="1" ht="14.25">
      <c r="B171" s="279"/>
      <c r="C171" s="280"/>
      <c r="D171" s="280"/>
      <c r="E171" s="280"/>
      <c r="F171" s="280">
        <f>F155-171807600</f>
        <v>279139383</v>
      </c>
      <c r="G171" s="280"/>
      <c r="H171" s="280"/>
      <c r="I171" s="280"/>
      <c r="J171" s="280"/>
      <c r="K171" s="280"/>
    </row>
    <row r="172" spans="2:11" s="219" customFormat="1" ht="14.25">
      <c r="B172" s="279"/>
      <c r="C172" s="280"/>
      <c r="D172" s="280"/>
      <c r="E172" s="280"/>
      <c r="F172" s="280"/>
      <c r="G172" s="280"/>
      <c r="H172" s="280"/>
      <c r="I172" s="280"/>
      <c r="J172" s="280"/>
      <c r="K172" s="280"/>
    </row>
    <row r="173" spans="2:11" s="219" customFormat="1" ht="14.25">
      <c r="B173" s="279" t="s">
        <v>106</v>
      </c>
      <c r="C173" s="280">
        <f>C155-C170</f>
        <v>2600180185</v>
      </c>
      <c r="D173" s="280">
        <f aca="true" t="shared" si="21" ref="D173:K173">D155-D170</f>
        <v>106277744.3499999</v>
      </c>
      <c r="E173" s="280">
        <f t="shared" si="21"/>
        <v>-32.717216033498474</v>
      </c>
      <c r="F173" s="280">
        <f t="shared" si="21"/>
        <v>290056683</v>
      </c>
      <c r="G173" s="280">
        <f t="shared" si="21"/>
        <v>-69654523.42</v>
      </c>
      <c r="H173" s="280">
        <f t="shared" si="21"/>
        <v>-51.15737128273459</v>
      </c>
      <c r="I173" s="280">
        <f t="shared" si="21"/>
        <v>2890236868</v>
      </c>
      <c r="J173" s="280">
        <f t="shared" si="21"/>
        <v>36623220.92999995</v>
      </c>
      <c r="K173" s="280">
        <f t="shared" si="21"/>
        <v>-34.84885130117047</v>
      </c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/>
      <c r="C175" s="280"/>
      <c r="D175" s="280"/>
      <c r="E175" s="280"/>
      <c r="F175" s="280"/>
      <c r="G175" s="280"/>
      <c r="H175" s="280"/>
      <c r="I175" s="280"/>
      <c r="J175" s="280"/>
      <c r="K175" s="280"/>
    </row>
    <row r="176" spans="2:11" s="219" customFormat="1" ht="14.25">
      <c r="B176" s="279"/>
      <c r="C176" s="282">
        <f>D97+D98+D99+D101+D103+D100</f>
        <v>225219711.21</v>
      </c>
      <c r="D176" s="282">
        <f>J50+J53+J55+J56+J58+J59+J60+J62+J69+J73+J74+J75+J82</f>
        <v>399419717.36</v>
      </c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3">
        <f>C176/D123</f>
        <v>0.990476958194512</v>
      </c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0"/>
      <c r="D178" s="280"/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3">
        <f>D103/D123</f>
        <v>0.039920990057483015</v>
      </c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96"/>
      <c r="D222" s="296"/>
      <c r="E222" s="297"/>
      <c r="F222" s="296"/>
      <c r="G222" s="296"/>
      <c r="H222" s="297"/>
      <c r="I222" s="296"/>
      <c r="J222" s="296"/>
      <c r="K222" s="297"/>
    </row>
    <row r="223" spans="2:11" s="219" customFormat="1" ht="14.25">
      <c r="B223" s="279"/>
      <c r="C223" s="296"/>
      <c r="D223" s="296"/>
      <c r="E223" s="297"/>
      <c r="F223" s="296"/>
      <c r="G223" s="296"/>
      <c r="H223" s="297"/>
      <c r="I223" s="296"/>
      <c r="J223" s="296"/>
      <c r="K223" s="297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</sheetData>
  <mergeCells count="38">
    <mergeCell ref="J132:J133"/>
    <mergeCell ref="K132:K133"/>
    <mergeCell ref="J56:J57"/>
    <mergeCell ref="K56:K57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F90:H90"/>
    <mergeCell ref="I90:K90"/>
    <mergeCell ref="E56:E57"/>
    <mergeCell ref="F56:F57"/>
    <mergeCell ref="G56:G57"/>
    <mergeCell ref="H56:H57"/>
    <mergeCell ref="I56:I57"/>
    <mergeCell ref="B56:B57"/>
    <mergeCell ref="C56:C57"/>
    <mergeCell ref="D56:D57"/>
    <mergeCell ref="A90:A93"/>
    <mergeCell ref="C90:E90"/>
    <mergeCell ref="A33:A36"/>
    <mergeCell ref="C33:E33"/>
    <mergeCell ref="F33:H33"/>
    <mergeCell ref="I33:K33"/>
    <mergeCell ref="A132:A133"/>
    <mergeCell ref="A56:A57"/>
    <mergeCell ref="I1:K1"/>
    <mergeCell ref="I2:K2"/>
    <mergeCell ref="I3:K3"/>
    <mergeCell ref="A5:K5"/>
    <mergeCell ref="A4:K4"/>
    <mergeCell ref="C7:E7"/>
    <mergeCell ref="F7:H7"/>
    <mergeCell ref="I7:K7"/>
  </mergeCells>
  <printOptions/>
  <pageMargins left="0.84" right="0.47" top="0.49" bottom="0.34" header="0.5" footer="0.31"/>
  <pageSetup horizontalDpi="600" verticalDpi="600" orientation="landscape" paperSize="9" scale="78" r:id="rId1"/>
  <rowBreaks count="4" manualBreakCount="4">
    <brk id="39" max="10" man="1"/>
    <brk id="57" max="10" man="1"/>
    <brk id="75" max="10" man="1"/>
    <brk id="93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516" t="s">
        <v>87</v>
      </c>
      <c r="J1" s="516"/>
      <c r="K1" s="516"/>
    </row>
    <row r="2" spans="9:11" ht="12.75">
      <c r="I2" s="516" t="s">
        <v>89</v>
      </c>
      <c r="J2" s="516"/>
      <c r="K2" s="516"/>
    </row>
    <row r="3" spans="9:11" ht="12.75">
      <c r="I3" s="517" t="s">
        <v>88</v>
      </c>
      <c r="J3" s="517"/>
      <c r="K3" s="517"/>
    </row>
    <row r="4" spans="1:11" s="8" customFormat="1" ht="18" customHeight="1">
      <c r="A4" s="509" t="s">
        <v>97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504" t="s">
        <v>1</v>
      </c>
      <c r="D6" s="505"/>
      <c r="E6" s="505"/>
      <c r="F6" s="506" t="s">
        <v>66</v>
      </c>
      <c r="G6" s="506"/>
      <c r="H6" s="506"/>
      <c r="I6" s="507" t="s">
        <v>2</v>
      </c>
      <c r="J6" s="507"/>
      <c r="K6" s="508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510"/>
      <c r="B31" s="148"/>
      <c r="C31" s="511" t="s">
        <v>1</v>
      </c>
      <c r="D31" s="511"/>
      <c r="E31" s="511"/>
      <c r="F31" s="512" t="s">
        <v>66</v>
      </c>
      <c r="G31" s="512"/>
      <c r="H31" s="512"/>
      <c r="I31" s="513" t="s">
        <v>2</v>
      </c>
      <c r="J31" s="513"/>
      <c r="K31" s="513"/>
    </row>
    <row r="32" spans="1:11" s="8" customFormat="1" ht="15.75" hidden="1">
      <c r="A32" s="510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510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510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510"/>
      <c r="B50" s="154"/>
      <c r="C50" s="511" t="s">
        <v>1</v>
      </c>
      <c r="D50" s="511"/>
      <c r="E50" s="511"/>
      <c r="F50" s="512" t="s">
        <v>66</v>
      </c>
      <c r="G50" s="512"/>
      <c r="H50" s="512"/>
      <c r="I50" s="513" t="s">
        <v>2</v>
      </c>
      <c r="J50" s="513"/>
      <c r="K50" s="513"/>
    </row>
    <row r="51" spans="1:11" s="8" customFormat="1" ht="15.75" hidden="1">
      <c r="A51" s="510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510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510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518"/>
      <c r="B65" s="11"/>
      <c r="C65" s="520" t="s">
        <v>1</v>
      </c>
      <c r="D65" s="520"/>
      <c r="E65" s="520"/>
      <c r="F65" s="521" t="s">
        <v>66</v>
      </c>
      <c r="G65" s="522"/>
      <c r="H65" s="523"/>
      <c r="I65" s="514" t="s">
        <v>2</v>
      </c>
      <c r="J65" s="514"/>
      <c r="K65" s="515"/>
    </row>
    <row r="66" spans="1:11" s="8" customFormat="1" ht="15.75" hidden="1">
      <c r="A66" s="519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519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519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510"/>
      <c r="B95" s="148"/>
      <c r="C95" s="511" t="s">
        <v>1</v>
      </c>
      <c r="D95" s="511"/>
      <c r="E95" s="511"/>
      <c r="F95" s="512" t="s">
        <v>66</v>
      </c>
      <c r="G95" s="512"/>
      <c r="H95" s="512"/>
      <c r="I95" s="513" t="s">
        <v>2</v>
      </c>
      <c r="J95" s="513"/>
      <c r="K95" s="513"/>
    </row>
    <row r="96" spans="1:11" s="8" customFormat="1" ht="15.75" hidden="1">
      <c r="A96" s="510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510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510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</v>
      </c>
      <c r="F120" s="192">
        <v>160890300</v>
      </c>
      <c r="G120" s="192">
        <v>89327666</v>
      </c>
      <c r="H120" s="192">
        <v>55.52</v>
      </c>
      <c r="I120" s="192">
        <v>1229419406</v>
      </c>
      <c r="J120" s="192">
        <v>626276796</v>
      </c>
      <c r="K120" s="192">
        <v>50.94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-9.941871280054492</v>
      </c>
      <c r="F123" s="84">
        <f t="shared" si="10"/>
        <v>0</v>
      </c>
      <c r="G123" s="84">
        <f t="shared" si="10"/>
        <v>-27070461</v>
      </c>
      <c r="H123" s="84">
        <f t="shared" si="10"/>
        <v>-16.82456279837877</v>
      </c>
      <c r="I123" s="84">
        <f t="shared" si="10"/>
        <v>30670800</v>
      </c>
      <c r="J123" s="84">
        <f t="shared" si="10"/>
        <v>-120952678</v>
      </c>
      <c r="K123" s="84">
        <f t="shared" si="10"/>
        <v>-10.837782270359142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  <mergeCell ref="I65:K65"/>
    <mergeCell ref="A50:A53"/>
    <mergeCell ref="C50:E50"/>
    <mergeCell ref="F50:H50"/>
    <mergeCell ref="I50:K50"/>
    <mergeCell ref="A31:A34"/>
    <mergeCell ref="C31:E31"/>
    <mergeCell ref="F31:H31"/>
    <mergeCell ref="I31:K31"/>
    <mergeCell ref="C6:E6"/>
    <mergeCell ref="F6:H6"/>
    <mergeCell ref="I6:K6"/>
    <mergeCell ref="A4:K4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apalkovaov05</cp:lastModifiedBy>
  <cp:lastPrinted>2008-11-25T08:52:40Z</cp:lastPrinted>
  <dcterms:created xsi:type="dcterms:W3CDTF">2003-08-12T07:24:05Z</dcterms:created>
  <dcterms:modified xsi:type="dcterms:W3CDTF">2008-11-25T08:52:41Z</dcterms:modified>
  <cp:category/>
  <cp:version/>
  <cp:contentType/>
  <cp:contentStatus/>
</cp:coreProperties>
</file>